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6" yWindow="108" windowWidth="7440" windowHeight="6288" tabRatio="601" activeTab="0"/>
  </bookViews>
  <sheets>
    <sheet name="Лист1" sheetId="1" r:id="rId1"/>
    <sheet name="Лист2" sheetId="2" r:id="rId2"/>
    <sheet name="Лист3" sheetId="3" state="hidden" r:id="rId3"/>
    <sheet name="для бюдж." sheetId="4" state="hidden" r:id="rId4"/>
    <sheet name="черн" sheetId="5" state="hidden" r:id="rId5"/>
  </sheets>
  <externalReferences>
    <externalReference r:id="rId8"/>
  </externalReferences>
  <definedNames>
    <definedName name="_xlnm.Print_Area" localSheetId="1">'Лист2'!$A$1:$F$219</definedName>
  </definedNames>
  <calcPr fullCalcOnLoad="1"/>
</workbook>
</file>

<file path=xl/sharedStrings.xml><?xml version="1.0" encoding="utf-8"?>
<sst xmlns="http://schemas.openxmlformats.org/spreadsheetml/2006/main" count="879" uniqueCount="518">
  <si>
    <t>656 2 19 60010 10 0000 151</t>
  </si>
  <si>
    <t>182 1 06 01030 10 2100 110</t>
  </si>
  <si>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</si>
  <si>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</si>
  <si>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</si>
  <si>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</si>
  <si>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</si>
  <si>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</si>
  <si>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</si>
  <si>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</si>
  <si>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</si>
  <si>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Код дохода по КД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</si>
  <si>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</si>
  <si>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</si>
  <si>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</si>
  <si>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</si>
  <si>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</si>
  <si>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</si>
  <si>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</si>
  <si>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</si>
  <si>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</si>
  <si>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</si>
  <si>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</si>
  <si>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</si>
  <si>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</si>
  <si>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по КИВФ, КИВнФ</t>
  </si>
  <si>
    <t>Доходы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</si>
  <si>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</si>
  <si>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</si>
  <si>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</si>
  <si>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</si>
  <si>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</si>
  <si>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</si>
  <si>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</si>
  <si>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</si>
  <si>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</si>
  <si>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</si>
  <si>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(подпись)     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</si>
  <si>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</si>
  <si>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</si>
  <si>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</si>
  <si>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</si>
  <si>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</si>
  <si>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</si>
  <si>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</si>
  <si>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</si>
  <si>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</si>
  <si>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</si>
  <si>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 xml:space="preserve">                    3. Источники финансирования дефицитов бюджетов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</si>
  <si>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</si>
  <si>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</si>
  <si>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</si>
  <si>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</si>
  <si>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</si>
  <si>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</si>
  <si>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</si>
  <si>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</si>
  <si>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</si>
  <si>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</si>
  <si>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</si>
  <si>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 xml:space="preserve"> </t>
  </si>
  <si>
    <t>Форма 0503127  с.3</t>
  </si>
  <si>
    <t>исполнение</t>
  </si>
  <si>
    <t>бюджета</t>
  </si>
  <si>
    <t>источники внутреннего финансирования бюджетов</t>
  </si>
  <si>
    <t>источники внешнего финансирования бюджетов</t>
  </si>
  <si>
    <t>0503127</t>
  </si>
  <si>
    <t xml:space="preserve">                           Форма 0503127  с.4</t>
  </si>
  <si>
    <t xml:space="preserve">             по ОКАТО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</si>
  <si>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</si>
  <si>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</si>
  <si>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через органы,</t>
  </si>
  <si>
    <t>организующие</t>
  </si>
  <si>
    <t>изменение остатков по расчетам с органами, организующими исполнение бюджетов       (стр.811 + 812)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</si>
  <si>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</si>
  <si>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</si>
  <si>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</si>
  <si>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Код расхода </t>
  </si>
  <si>
    <t>бюджетных</t>
  </si>
  <si>
    <t>по</t>
  </si>
  <si>
    <t>обязательств</t>
  </si>
  <si>
    <t>лимитам</t>
  </si>
  <si>
    <t>11</t>
  </si>
  <si>
    <t>Расходы бюджета - всего</t>
  </si>
  <si>
    <t>200</t>
  </si>
  <si>
    <t>Результат исполнения бюджета (дефицит / профицит)</t>
  </si>
  <si>
    <t xml:space="preserve">        Форма 0503127  с.2</t>
  </si>
  <si>
    <t xml:space="preserve">Утвержденные </t>
  </si>
  <si>
    <t xml:space="preserve">бюджетные </t>
  </si>
  <si>
    <t>получатель, администратор поступлений   ________________________________________________________________________________________________</t>
  </si>
  <si>
    <t xml:space="preserve">Главный распорядитель (распорядитель),     </t>
  </si>
  <si>
    <t xml:space="preserve">                                                ГЛАВНОГО РАСПОРЯДИТЕЛЯ (РАСПОРЯДИТЕЛЯ), ПОЛУЧАТЕЛЯ СРЕДСТВ БЮДЖЕТА</t>
  </si>
  <si>
    <t xml:space="preserve">                        ОТЧЕТ  ОБ  ИСПОЛНЕНИИ БЮДЖЕТА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</si>
  <si>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</si>
  <si>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</si>
  <si>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>Администрация сельского поселения Зайцева Речка</t>
  </si>
  <si>
    <t>71119912001</t>
  </si>
  <si>
    <t>79556692</t>
  </si>
  <si>
    <t>Налоговые и неналоговые доходы</t>
  </si>
  <si>
    <t>Налог на имущество физических лиц</t>
  </si>
  <si>
    <t>Арендная плата за земельные участки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</si>
  <si>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</si>
  <si>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</t>
  </si>
  <si>
    <t>211</t>
  </si>
  <si>
    <t>Заработная плата</t>
  </si>
  <si>
    <t>212</t>
  </si>
  <si>
    <t>Прочие выплаты</t>
  </si>
  <si>
    <t>213</t>
  </si>
  <si>
    <t>Начисления на з/плату</t>
  </si>
  <si>
    <t>226</t>
  </si>
  <si>
    <t>Прочие услуги</t>
  </si>
  <si>
    <t>221</t>
  </si>
  <si>
    <t>Услуги связи</t>
  </si>
  <si>
    <t>Транспортные услуги</t>
  </si>
  <si>
    <t>222</t>
  </si>
  <si>
    <t>Коммунальные услуги</t>
  </si>
  <si>
    <t>223</t>
  </si>
  <si>
    <t>Услуги  по содержанию имущества</t>
  </si>
  <si>
    <t>225</t>
  </si>
  <si>
    <t>210</t>
  </si>
  <si>
    <t>ИТОГО по 220 коду</t>
  </si>
  <si>
    <t>220</t>
  </si>
  <si>
    <t>ИТОГО по 210 коду</t>
  </si>
  <si>
    <t>241</t>
  </si>
  <si>
    <t>242</t>
  </si>
  <si>
    <t>240</t>
  </si>
  <si>
    <t>Безвозмездные и безвозратные перечисления государственным и муниципальным организациям</t>
  </si>
  <si>
    <t>Прочие расходы</t>
  </si>
  <si>
    <t>300</t>
  </si>
  <si>
    <t>Услги по содержанию имущества</t>
  </si>
  <si>
    <t>Увеличение стои-сти материалов</t>
  </si>
  <si>
    <t>Земельный налог ст.394 п.1 подп.1</t>
  </si>
  <si>
    <t>Земельный налог ст.394 п.1 подп.2</t>
  </si>
  <si>
    <t>Поступление денежных средств</t>
  </si>
  <si>
    <t>Выбытие денежных средств</t>
  </si>
  <si>
    <t>251</t>
  </si>
  <si>
    <t>Межбюджетные трансферты</t>
  </si>
  <si>
    <t>182 1 06 06013 10 2000 110</t>
  </si>
  <si>
    <t>182 1 06 06013 10 1000 110</t>
  </si>
  <si>
    <t>182 1 06 06023 10 1000 110</t>
  </si>
  <si>
    <t>182 1 06 06023 10 2000 110</t>
  </si>
  <si>
    <t>182 1 06 01030 10 1000 110</t>
  </si>
  <si>
    <t>182 1 06 01030 10 2000 110</t>
  </si>
  <si>
    <t>182 1 11 05010 10 0000 120</t>
  </si>
  <si>
    <t>Единый сельскохозяйственный налог</t>
  </si>
  <si>
    <t>Доплаты к пенсии муниц.служ.</t>
  </si>
  <si>
    <t>263</t>
  </si>
  <si>
    <t>182 1 06 06013 10 4000 110</t>
  </si>
  <si>
    <t>Безвозмездные поступления в том числе:</t>
  </si>
  <si>
    <t>292</t>
  </si>
  <si>
    <t>Субвенции бюджетам поселений на осуществление полномочий по ЗАГСУ</t>
  </si>
  <si>
    <t>Услуги по содержанию имущества</t>
  </si>
  <si>
    <t>344</t>
  </si>
  <si>
    <t xml:space="preserve">Прочие межбюджетные трансферты, передаваемые бюджетам поселения </t>
  </si>
  <si>
    <t>Доходы от продажи   земельных  участков</t>
  </si>
  <si>
    <t>343</t>
  </si>
  <si>
    <t>Госпошлина</t>
  </si>
  <si>
    <t>Аренда зданий, имущества</t>
  </si>
  <si>
    <t>Дотации бюджетам поселений на сбалансированность бюджетной обеспеченности</t>
  </si>
  <si>
    <t>Наименование бюджета      МО сельское поселение Зайцева Речка________________________________________________________________________________________________________________________</t>
  </si>
  <si>
    <t>Налог на доходы физических лиц</t>
  </si>
  <si>
    <t>Налог на доходы физических лиц ст.224 п.1</t>
  </si>
  <si>
    <t>Доходы от реализации иного имущества</t>
  </si>
  <si>
    <t>182 1 01 02021 01 4000 110</t>
  </si>
  <si>
    <t>182 1 01 02040 01 1000 110</t>
  </si>
  <si>
    <t xml:space="preserve">Налог на доходы физических лиц </t>
  </si>
  <si>
    <t>182 1 01 02022 01 1000 110</t>
  </si>
  <si>
    <t>182 1 01 02022 01 2000 110</t>
  </si>
  <si>
    <t>656 1 11 05035 10 0000 120</t>
  </si>
  <si>
    <t>656 1 08 04020 01 1000 110</t>
  </si>
  <si>
    <t>656 1 08 04020 01 4000 110</t>
  </si>
  <si>
    <t>Компенсация выпадающих доходов организациям, предоставляющим,населению жилищные вопросы</t>
  </si>
  <si>
    <t>656.01.05.0201.10.0000.510</t>
  </si>
  <si>
    <t>656.01.05.0201.10.0000.610</t>
  </si>
  <si>
    <t>Прочие поступления от использ, имущ</t>
  </si>
  <si>
    <t>656 1 11 09045 10 0000 120</t>
  </si>
  <si>
    <t>656 2 02 01001 10 0000 151</t>
  </si>
  <si>
    <t>656 2 02 01003 10 0000 151</t>
  </si>
  <si>
    <t>656 2 02 03003 10 0000 151</t>
  </si>
  <si>
    <t>656 2 02 04999 10 0000 151</t>
  </si>
  <si>
    <t>656 2 02 03015 10 0000 151</t>
  </si>
  <si>
    <t>656 2 07 05000 10 0000 180</t>
  </si>
  <si>
    <t>Прочие безвозмездные поступления в бюджеты поселения</t>
  </si>
  <si>
    <t>Перечисления из бюджетов поселений "в бюджеты поселений) для осуществления возврата излишне уплаченных изи излишне взысканных сумм налогов, сборов и иных платежей, а также сумм процентов за несвоевременное осуществление такого возраста и процентов, начисленных на излишне взысканные суммы</t>
  </si>
  <si>
    <t>656 2 08 05000 10 0000 180</t>
  </si>
  <si>
    <t xml:space="preserve">                                                 (подпись)                                      (расшифровка подписи)</t>
  </si>
  <si>
    <t>656 1 17 01050 10 0000 180</t>
  </si>
  <si>
    <t xml:space="preserve">                                                  (подпись)                (расшифровка подписи)</t>
  </si>
  <si>
    <t>Глава поселения   __________________</t>
  </si>
  <si>
    <t>С.В. Субботина</t>
  </si>
  <si>
    <r>
      <t>Главный бухгалтер ________________             __</t>
    </r>
    <r>
      <rPr>
        <u val="single"/>
        <sz val="8"/>
        <rFont val="Arial Cyr"/>
        <family val="0"/>
      </rPr>
      <t>Е.В. Бельская____</t>
    </r>
    <r>
      <rPr>
        <sz val="8"/>
        <rFont val="Arial Cyr"/>
        <family val="2"/>
      </rPr>
      <t>_</t>
    </r>
  </si>
  <si>
    <t>656 3 03 99050 10 0000 180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</si>
  <si>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</si>
  <si>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Доходы от оказания услуг учреждениями, находящимися в ведении органов местного самоуправления поселений</t>
  </si>
  <si>
    <t>Невыясненные поступления, зачисляемые в бюджет поселений</t>
  </si>
  <si>
    <t>656 3 02 01050 10 0000 130</t>
  </si>
  <si>
    <t>040 1 11 05013 10 0000 120</t>
  </si>
  <si>
    <t>182 1 01 02010 01 1000 110</t>
  </si>
  <si>
    <t>182 1 01 02010 01 2000 110</t>
  </si>
  <si>
    <t>182 1 01 02030 01 2000 110</t>
  </si>
  <si>
    <t>182 1 05 03020 01 1000 110</t>
  </si>
  <si>
    <t>182 1 05 03020 01 2000 110</t>
  </si>
  <si>
    <t xml:space="preserve">Прочие доходы от оказания плат.услуг </t>
  </si>
  <si>
    <t>182 1 01 02030 01 1000 110</t>
  </si>
  <si>
    <t>Налог на доходы физических лиц ст.228 п.1</t>
  </si>
  <si>
    <t>182 1 01 02030 01 3000 110</t>
  </si>
  <si>
    <t>182 1 05 03010 01 1000 110</t>
  </si>
  <si>
    <t>Прочие доходы от компенсации затрат бюджетов поселения</t>
  </si>
  <si>
    <t>656 1 13 01995 10 0000 130</t>
  </si>
  <si>
    <t>656 1 14 06014 10 0000 430</t>
  </si>
  <si>
    <t>656 1 14 06013 10 0000 430</t>
  </si>
  <si>
    <t>Денежные взыскания (штрафы) за нарушение законодательсва РФ</t>
  </si>
  <si>
    <t>Возврат остатков субсидий, субвенций и иных межбюджетных трансфетров</t>
  </si>
  <si>
    <t>656 2 19 05000 10 0000 151</t>
  </si>
  <si>
    <t>182 1 01 02020 01 2000 110</t>
  </si>
  <si>
    <t>182 1 01 02020 01 3000 110</t>
  </si>
  <si>
    <t>Доходы от продажи   квартир</t>
  </si>
  <si>
    <t>656 1 14 01050 10 0000 410</t>
  </si>
  <si>
    <t>01.09.12г</t>
  </si>
  <si>
    <r>
      <t>_01</t>
    </r>
    <r>
      <rPr>
        <sz val="8"/>
        <rFont val="Arial Cyr"/>
        <family val="2"/>
      </rPr>
      <t xml:space="preserve"> </t>
    </r>
    <r>
      <rPr>
        <u val="single"/>
        <sz val="8"/>
        <rFont val="Arial Cyr"/>
        <family val="0"/>
      </rPr>
      <t>_сентября</t>
    </r>
    <r>
      <rPr>
        <sz val="8"/>
        <rFont val="Arial Cyr"/>
        <family val="2"/>
      </rPr>
      <t xml:space="preserve">__ </t>
    </r>
    <r>
      <rPr>
        <u val="single"/>
        <sz val="8"/>
        <rFont val="Arial Cyr"/>
        <family val="0"/>
      </rPr>
      <t xml:space="preserve"> 2012 г</t>
    </r>
    <r>
      <rPr>
        <sz val="8"/>
        <rFont val="Arial Cyr"/>
        <family val="2"/>
      </rPr>
      <t>.</t>
    </r>
  </si>
  <si>
    <t>656 1 14 02053 10 0000 410</t>
  </si>
  <si>
    <t>Доходы от возмещения ущерба при возникновении страховых случаев</t>
  </si>
  <si>
    <t>656 1 16 23051 10 0000 140</t>
  </si>
  <si>
    <t>342</t>
  </si>
  <si>
    <t xml:space="preserve">                                                                        на  1 отября 2012 г.</t>
  </si>
  <si>
    <t>161 1 16 33050 10 6000 140</t>
  </si>
  <si>
    <t>182 1 01 02020 01 1000 110</t>
  </si>
  <si>
    <t>656 1 13 02995 10 0000 130</t>
  </si>
  <si>
    <t>*</t>
  </si>
  <si>
    <t>Возврат остатков субсидий, субвенций и иных межбюджетных трансфетров, имеющих целевое назначение, прошлых лет из бюджетов поселений</t>
  </si>
  <si>
    <t>ОТЧЕТ ОБ ИСПОЛНЕНИИ БЮДЖЕТА</t>
  </si>
  <si>
    <t>Форма по ОКУД</t>
  </si>
  <si>
    <t>0503117</t>
  </si>
  <si>
    <t>Дата</t>
  </si>
  <si>
    <t>Наименование</t>
  </si>
  <si>
    <t>по ОКПО</t>
  </si>
  <si>
    <t>финансового органа</t>
  </si>
  <si>
    <t>Глава по БК</t>
  </si>
  <si>
    <t>по ОКАТО</t>
  </si>
  <si>
    <t>Периодичность:  месячная</t>
  </si>
  <si>
    <t xml:space="preserve">Единица измерения:  руб. </t>
  </si>
  <si>
    <t xml:space="preserve"> 2. Расходы бюджета</t>
  </si>
  <si>
    <t xml:space="preserve"> 1. Доходы бюджета</t>
  </si>
  <si>
    <t>3. Источники финансирования дефицитов бюджетов</t>
  </si>
  <si>
    <t>Наименование публично-правового образования     МО сельского поселения Зайцева Речка</t>
  </si>
  <si>
    <t>250</t>
  </si>
  <si>
    <t>260</t>
  </si>
  <si>
    <t>290</t>
  </si>
  <si>
    <t>656 1 08 04020 01 0000 110</t>
  </si>
  <si>
    <t>182 1 06 06000 00 0000 110</t>
  </si>
  <si>
    <t>182 1 06 01030 10 0000 110</t>
  </si>
  <si>
    <t>ВСЕГО ПО ПОСЕЛЕНИЮ</t>
  </si>
  <si>
    <t>ИТОГО по 240 коду</t>
  </si>
  <si>
    <t>ИТОГО по 250 коду (межбюджетные трансферты)</t>
  </si>
  <si>
    <t>ИТОГО по 260 коду (Допл. к пенсии муниц.служ.)</t>
  </si>
  <si>
    <t>ИТОГО по 250 коду (Прочие расходы)</t>
  </si>
  <si>
    <t>ИТОГО по 300 коду(Увеличение стои-сти нефин.актив.)</t>
  </si>
  <si>
    <t>ИТОГО по 800 коду</t>
  </si>
  <si>
    <t>Коммунальные услуи</t>
  </si>
  <si>
    <t>Неисполненные  назначения</t>
  </si>
  <si>
    <t xml:space="preserve"> Исполнено</t>
  </si>
  <si>
    <t>Утвержденные бюджетные назначения</t>
  </si>
  <si>
    <t>340</t>
  </si>
  <si>
    <t>182 1 01 02030 01 2100 110</t>
  </si>
  <si>
    <t xml:space="preserve">источники внешнего финансирования </t>
  </si>
  <si>
    <t xml:space="preserve">источники внутреннего финансирования </t>
  </si>
  <si>
    <t>Изменение остатков финансирования             (стр. 710+стр. 720)</t>
  </si>
  <si>
    <t>Увеличение прочих остатков денежных средств бюджета населения</t>
  </si>
  <si>
    <t>Увеличение остатков средств, всего</t>
  </si>
  <si>
    <t>Уменьшение остатков средств, всего</t>
  </si>
  <si>
    <t>Изменение остатков по внутренним расчетам                       (стр.825 + 826)</t>
  </si>
  <si>
    <t>увеличение остатков по внутренним расчетам  (030800000,030900000)</t>
  </si>
  <si>
    <t>уменьшение остатков по внутренним расчетам (02110000,021200000)</t>
  </si>
  <si>
    <t>825</t>
  </si>
  <si>
    <t>826</t>
  </si>
  <si>
    <t>182 1 01 02000 01 0000 110</t>
  </si>
  <si>
    <t>Начисления на оплату труда</t>
  </si>
  <si>
    <t>182 1 06 06033 10 1000 110</t>
  </si>
  <si>
    <t>Прочие поступления (штрафы)</t>
  </si>
  <si>
    <t>141 1 16 90050 10 6000 140</t>
  </si>
  <si>
    <t>224</t>
  </si>
  <si>
    <t>Аренда</t>
  </si>
  <si>
    <t xml:space="preserve">Главный бухгалтер                              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</si>
  <si>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</si>
  <si>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656 1 16 90050 10 6000 140</t>
  </si>
  <si>
    <t>2</t>
  </si>
  <si>
    <t>3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</si>
  <si>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</si>
  <si>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</si>
  <si>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</si>
  <si>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</si>
  <si>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</si>
  <si>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000 1 03 02000 01 0000 110</t>
  </si>
  <si>
    <t>100 1 03 02230 01 0000 110</t>
  </si>
  <si>
    <t>100 1 03 02240 01 0000 110</t>
  </si>
  <si>
    <t>100 1 03 02250 01 0000 110</t>
  </si>
  <si>
    <t>100 1 03 02260 01 0000 110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</si>
  <si>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</si>
  <si>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</si>
  <si>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</si>
  <si>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</si>
  <si>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</si>
  <si>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Доходы от использования имущества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</si>
  <si>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 автономных учреждений, а также имущества  государственных и муниципальных унитарных предприятий, в том числе казенных) </t>
  </si>
  <si>
    <t>656 1 11 05000 00 0000 120</t>
  </si>
  <si>
    <t xml:space="preserve">Доходы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, в том числе казенных) </t>
  </si>
  <si>
    <t>656 1 11 09040 00 0000 120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</si>
  <si>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 , в том числе казенных) </t>
  </si>
  <si>
    <t>Доходы от продажи нематериальных активов</t>
  </si>
  <si>
    <t>Доходы от продажи квартир,находящихся в собственности  поселений</t>
  </si>
  <si>
    <t xml:space="preserve">Прочие доходы от оказания платных услуг </t>
  </si>
  <si>
    <t xml:space="preserve">Прочие доходы от оказания платных услуг (работ) получателями средств бюджетов поселений </t>
  </si>
  <si>
    <t>Безвозмездные поступления от других бюджетов бюджетной системы Российской Федерации в том числе:</t>
  </si>
  <si>
    <t>656 2 02 15001 10 0000 151</t>
  </si>
  <si>
    <t>656 2 02 15002 10 0000 151</t>
  </si>
  <si>
    <t>656 2 02 35118 10 0000 151</t>
  </si>
  <si>
    <t>656 1 11 00000 00 0000 120</t>
  </si>
  <si>
    <t>656 1 13 00000 00 0000 130</t>
  </si>
  <si>
    <t>656 1 14 00000 00 0000 410</t>
  </si>
  <si>
    <t>656 1 08 00000 00 0000 110</t>
  </si>
  <si>
    <t>656 2 02 00000 00 0000 151</t>
  </si>
  <si>
    <t>182 1 06 06043 10 2100 110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</si>
  <si>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 </t>
  </si>
  <si>
    <t>656 1 14 02052 10 0000 410</t>
  </si>
  <si>
    <t>04094000199990244.225</t>
  </si>
  <si>
    <t>04094000199990244.000</t>
  </si>
  <si>
    <t>031441001S2300244.000</t>
  </si>
  <si>
    <t>01025000002030121.211</t>
  </si>
  <si>
    <t>01025000002030129.213</t>
  </si>
  <si>
    <t>03144100182300244.000</t>
  </si>
  <si>
    <t>01045000002040121.000</t>
  </si>
  <si>
    <t>01045000002040121.211</t>
  </si>
  <si>
    <t>01045000002040129.213</t>
  </si>
  <si>
    <t>01135000002400244.226</t>
  </si>
  <si>
    <t>01135000002400244.000</t>
  </si>
  <si>
    <t>02035000051180121.211</t>
  </si>
  <si>
    <t>030450000D9300244.000</t>
  </si>
  <si>
    <t>10015000099990321.000</t>
  </si>
  <si>
    <t>01135200000590111.000</t>
  </si>
  <si>
    <t>01135200000590111.211</t>
  </si>
  <si>
    <t>01135200000590119.213</t>
  </si>
  <si>
    <t>01135200000590244.223</t>
  </si>
  <si>
    <t>01135200000590244.225</t>
  </si>
  <si>
    <t>01135200000590244.226</t>
  </si>
  <si>
    <t>08015300000590111.211</t>
  </si>
  <si>
    <t>08015300000590112.212</t>
  </si>
  <si>
    <t>08015300000590112.000</t>
  </si>
  <si>
    <t>08015300000590242.221</t>
  </si>
  <si>
    <t>08015300000590244.223</t>
  </si>
  <si>
    <t>08015300000590244.225</t>
  </si>
  <si>
    <t>08015300000590244.226</t>
  </si>
  <si>
    <t>08025300000590111.211</t>
  </si>
  <si>
    <t>08025300000590119.213</t>
  </si>
  <si>
    <t>11015400000590111.211</t>
  </si>
  <si>
    <t>11015400000590119.213</t>
  </si>
  <si>
    <t>11015400000590112.212</t>
  </si>
  <si>
    <t>11015400000590112.000</t>
  </si>
  <si>
    <t>11015400000590244.000</t>
  </si>
  <si>
    <t>03095500099990244.226</t>
  </si>
  <si>
    <t>03095500099990244.000</t>
  </si>
  <si>
    <t>04105600020600810.000</t>
  </si>
  <si>
    <t>04105600020600814.242</t>
  </si>
  <si>
    <t>05015600020601814.241</t>
  </si>
  <si>
    <t>05015600020601814.000</t>
  </si>
  <si>
    <t>05035600020602244.000</t>
  </si>
  <si>
    <t>05035600020602244.223</t>
  </si>
  <si>
    <t>05035600020602244.225</t>
  </si>
  <si>
    <t>05035600020603244.000</t>
  </si>
  <si>
    <t>05035600020603244.225</t>
  </si>
  <si>
    <t>05035600020605244.223</t>
  </si>
  <si>
    <t>05035600020605244.225</t>
  </si>
  <si>
    <t>05035600020605244.340</t>
  </si>
  <si>
    <t>01045700089240540.251</t>
  </si>
  <si>
    <t>01045700089240540.000</t>
  </si>
  <si>
    <t>05015700089090540.000</t>
  </si>
  <si>
    <t>05025700089020540.251</t>
  </si>
  <si>
    <t>03105800099990244.000</t>
  </si>
  <si>
    <t>04125700089090540.251</t>
  </si>
  <si>
    <t>03105800099990244.226</t>
  </si>
  <si>
    <t>05015800099991244.000</t>
  </si>
  <si>
    <t>05015800099991244.226</t>
  </si>
  <si>
    <t>04017000085060111.211</t>
  </si>
  <si>
    <t>04017000085060119.213</t>
  </si>
  <si>
    <t xml:space="preserve">                                                      (подпись)                                                  (расшифровка подписи)</t>
  </si>
  <si>
    <t xml:space="preserve">                                                      (подпись)                                                    (расшифровка подписи)</t>
  </si>
  <si>
    <t>04094100182300244.000</t>
  </si>
  <si>
    <t>656.40.001.1 разд.0409 Расходы на реализ.основного мероприятия "Содержание муниц.внутрипол.автом.дорог "МП "Развитие транспорт системысп Зайцева Речка на 2014-2020ггоды"(Прочая закупка товаров,работ и услуг для госуд.(муниц.)нужд)</t>
  </si>
  <si>
    <t>656.40.001.2 разд.0409 Муниципальная программа "Развитие транспортной системы сельского поселения Зайцева Речка на 2014-2020г." Закупка товаров, работ и услуг для обеспечения государственных (муниципальных) нужд</t>
  </si>
  <si>
    <t>656.41.001.2 разд.0314 Создание условий для деятельностинародных дружин в рамеках МП "Профилактика правонарушений в сфере общественного порядкав сп Зайцева Речка на 2017-2019годы"</t>
  </si>
  <si>
    <t xml:space="preserve">656.52.007.2 разд.0113 МКУ «Содружество»расходы на выплату персоналу государственных (муниципальных) органов   </t>
  </si>
  <si>
    <t>656.52.007.5 разд.0113 МКУ "Содружество" (прочая закупка товаров, работ,услуг для муниципальных нужд)</t>
  </si>
  <si>
    <t xml:space="preserve">656.53.001.3 разд.0801 МКУ «СДК» п. Зайцева Речка. Закупка товаров, работ, услуг в сфере информационно-коммуникационных технологий в рамках ведомственной целевой программы «Развитие культуры сельского поселения Зайцева Речка на на 2017-2019гг» </t>
  </si>
  <si>
    <t xml:space="preserve">656.54.001.2 разд.1101 МКУ «СДК» п. Зайцева Речка. Иные выплаты персоналу казенных учреждений, за исключением фонда оплаты труда) в рамках ведомственной целевой программы "Организация и обеспечение мероприятий в области физической культуры и спорта </t>
  </si>
  <si>
    <t xml:space="preserve">656.54.001.3 разд.1101 МКУ «СДК» п. Зайцева Речка. Мероприятие в области физической культуры и спорта(Прочая закупка товаров, работ и услуг для мун. нужд) </t>
  </si>
  <si>
    <t>656.70.001.1 разд.0401 Расходы на реализацию мероприятий по содействию трудоустроцства граждан в рамках программы "Содействие трудоустроцству граждан" в рамках государственной программы "Содействие занятости населения в ХМАО-Югре на2014-2020гг.БТИ (ФОТ)</t>
  </si>
  <si>
    <t>01135200000590242.221</t>
  </si>
  <si>
    <t>01135200000590240.000</t>
  </si>
  <si>
    <t>08015300000590110.000</t>
  </si>
  <si>
    <t>08015300000590244.221</t>
  </si>
  <si>
    <t>08015300000590240.000</t>
  </si>
  <si>
    <t>08015300000590000.000</t>
  </si>
  <si>
    <t>08025300000590110.000</t>
  </si>
  <si>
    <t>11015400000590110.000</t>
  </si>
  <si>
    <t>03095500099990244.225</t>
  </si>
  <si>
    <t>05035600020605244.224</t>
  </si>
  <si>
    <t>05025700089020540.000</t>
  </si>
  <si>
    <t>08015700089090540.251</t>
  </si>
  <si>
    <t>05015800099991244.225</t>
  </si>
  <si>
    <t>04017000085060110.000</t>
  </si>
  <si>
    <t>00000000000000000.000</t>
  </si>
  <si>
    <t>Увеличение стои-сти основных средств</t>
  </si>
  <si>
    <t>182 1 06 06043 10 1000 110</t>
  </si>
  <si>
    <t>03144100182300244.226</t>
  </si>
  <si>
    <t>02035000051180000.000</t>
  </si>
  <si>
    <t>02035000051180244.310</t>
  </si>
  <si>
    <t>030450000D9300244.340</t>
  </si>
  <si>
    <t>01135200000590244.310</t>
  </si>
  <si>
    <t>01135200000590244.340</t>
  </si>
  <si>
    <t>01135200000590851.290</t>
  </si>
  <si>
    <t>05035600020605244.222</t>
  </si>
  <si>
    <t>05035600020605244.226</t>
  </si>
  <si>
    <t>05015800099991244.310</t>
  </si>
  <si>
    <t>04094000199990244.310</t>
  </si>
  <si>
    <t>01135200000590853.290</t>
  </si>
  <si>
    <t>01135200000590852.290</t>
  </si>
  <si>
    <t>08015300000590244.290</t>
  </si>
  <si>
    <t>08015300000590244.310</t>
  </si>
  <si>
    <t>08015300000590244.340</t>
  </si>
  <si>
    <t>08015300000590851.290</t>
  </si>
  <si>
    <t>08015300000590853.290</t>
  </si>
  <si>
    <t>11015400000590244.290</t>
  </si>
  <si>
    <t>11015400000590244.340</t>
  </si>
  <si>
    <t>03095500099990244.340</t>
  </si>
  <si>
    <t>310</t>
  </si>
  <si>
    <t>04094000199990244.226</t>
  </si>
  <si>
    <t>04094000182390244.225</t>
  </si>
  <si>
    <t>040940001S2390244.225</t>
  </si>
  <si>
    <t>03144100182300000.000</t>
  </si>
  <si>
    <t>01135000002400122.212</t>
  </si>
  <si>
    <t>08015300000590119.213</t>
  </si>
  <si>
    <t>04017000085060000.000</t>
  </si>
  <si>
    <t>02035000051180129.213</t>
  </si>
  <si>
    <t>05015700089090540.251</t>
  </si>
  <si>
    <t>04017000099990111.211</t>
  </si>
  <si>
    <t>0401700009990119.213</t>
  </si>
  <si>
    <t>656 2 02 49999 10 0000 151</t>
  </si>
  <si>
    <t xml:space="preserve">656 2 02 35930 10 0000 151 </t>
  </si>
  <si>
    <t>656 2 02 19999 10 0000 151</t>
  </si>
  <si>
    <t>10015000099990321.263</t>
  </si>
  <si>
    <t>Межбюджентные трансферты, передоваемые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</si>
  <si>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11015400000590244.310</t>
  </si>
  <si>
    <t>05025700089090540.251</t>
  </si>
  <si>
    <t>06055700089130540.251</t>
  </si>
  <si>
    <t>03095800099990244.226</t>
  </si>
  <si>
    <t>05035600020605244.290</t>
  </si>
  <si>
    <t>182 1 01 02010 01 1001 110</t>
  </si>
  <si>
    <t>182 1 01 02010 01 3000 110</t>
  </si>
  <si>
    <t>182 1 01 02010 01 2101 110</t>
  </si>
  <si>
    <t>Прочие доходы от компенсации затрат  бюджетов сельских поселений</t>
  </si>
  <si>
    <t>182.</t>
  </si>
  <si>
    <t xml:space="preserve">Глава поселения                              </t>
  </si>
  <si>
    <r>
      <t>________</t>
    </r>
    <r>
      <rPr>
        <u val="single"/>
        <sz val="8"/>
        <rFont val="Times New Roman"/>
        <family val="1"/>
      </rPr>
      <t>С.В. Субботина</t>
    </r>
    <r>
      <rPr>
        <sz val="8"/>
        <rFont val="Times New Roman"/>
        <family val="1"/>
      </rPr>
      <t>______</t>
    </r>
  </si>
  <si>
    <r>
      <t>________</t>
    </r>
    <r>
      <rPr>
        <u val="single"/>
        <sz val="8"/>
        <rFont val="Times New Roman"/>
        <family val="1"/>
      </rPr>
      <t>Е.В. Бельская</t>
    </r>
    <r>
      <rPr>
        <sz val="8"/>
        <rFont val="Times New Roman"/>
        <family val="1"/>
      </rPr>
      <t>______</t>
    </r>
  </si>
  <si>
    <t>656.41.001.1 разд.0314 Софинансирование для создания условий для деятельности народных дружин в рамках МП "Профилактика правонарушений в сфере общественного порядка в сп Зайцева Речка на 2018-2020г"(бюджет поселения)</t>
  </si>
  <si>
    <t>031441001S2300244.340</t>
  </si>
  <si>
    <t>03144100182300244.340</t>
  </si>
  <si>
    <t>02035000051180244.000</t>
  </si>
  <si>
    <t>656.51.001.1 разд.0111Резерв.фонд поселения в рамках ВЦП "Орг-я бюдж процесса в адм Зайц Реч на 2018-2020гг</t>
  </si>
  <si>
    <t>656.50.008.1 разд.0107 Прочие мероприятия по обеспечению проведения выборов и реализации отдельных полномочий администрации сельского поселения Зайцева Речка на 2018-2020гг"</t>
  </si>
  <si>
    <t>01075000002040244.000</t>
  </si>
  <si>
    <t>01075000002040244.226</t>
  </si>
  <si>
    <t>656.53.001.1 разд.0801 МКУ «СДК» п. Зайцева Речка. Фонд оплаты труда казенных учреждений в рамках ведомственной целевой программы «Развитие культуры сельского поселения Зайцева Речка на на 2018-2020гг г»МКУ «СДК» п. Зайцева Речка. Взносы по обязательному социальному страхованию</t>
  </si>
  <si>
    <t>656.53.001.2 разд.0801 МКУ «СДК» п. Зайцева Речка       Иные выплаты персоналу казенных учреждений, за исключением фонда оплаты труда в рамках ведомственной целевой программы «Развитие культуры сельского поселения Зайцева Речка на на 2018-2020 гг»</t>
  </si>
  <si>
    <t>656.53.002.1 разд.0802 МКУ «СДК» п. Зайцева Речка. Фонд оплаты труда казенных учреждений в рамках ведомственной целевой программы «Развитие культуры сельского поселения Зайцева Речка на на 2018-2020гг г»МКУ «СДК» п. Зайцева Речка  Взносы по обязательному социальному страхованию</t>
  </si>
  <si>
    <t>656.54.001.1 разд.1101 МКУ «СДК» п. Зайцева Речка (Фонд оплаты труда казенных учреждений) в рамках ведомственной целевой программы "Организация и обеспечение мероприятий в области физической культуры и спорта в сельском поселении Зайцева Речка на 2019-2020гг »</t>
  </si>
  <si>
    <t>11015400000590244.226</t>
  </si>
  <si>
    <t>656.55.001.1 разд.0309 Реал-я мер. программы в рам.ВЦП"Орг-я и об-е мер-й в сфере гражд.обор.,пожар безоп.зщиты нас и тер-й спЗайцРеч. от чрез сит на 2018-2020гг(проч закупка тов, работ и услуг длягос(мун) нужд)</t>
  </si>
  <si>
    <t>656.56.001.1 разд.0410 Расходы на реализацию мероприятий по еспечению деятельности учреждения(РРЛ)в рамках ВЦП"Мероприятия в области ЖКХв п. ЗайцеваРечка на 2018-2020гг" (ОАО Северсвязь)</t>
  </si>
  <si>
    <t>656.56.002.1 разд.0501 Расходы на реализацию мероприятий на компенс.выпадающих доходов рганизац. предосттавлющим населению жилищные услуги по тарифам, не обеспечивающим возмещение издержек в рамках ЦП"Мероприятие в области ЖКХ в спЗайцева Речка на 2018-2020гг"(МУП "СЖКХ)</t>
  </si>
  <si>
    <t>656.56.003.1 разд.0503 Расходы на реализацию мероприятий по уличному освещению в рамках ВЦП"Мероприятияв области жилищно-коммун.хоз-вав сельском поселении Зайцева Речкана 2018-2020гг"</t>
  </si>
  <si>
    <t>05035600020605244.000</t>
  </si>
  <si>
    <t>06055600084290244.226</t>
  </si>
  <si>
    <t>656.57.001.1 разд.0104 Иные МБТ в соот-и с закл-и согл-ми в рамках ВЦП"Эффект использ-е МБТ перед-х из бюджета спЗайцева Речка в бюджет НВр-на на испол-е делегир-х полномочий в 2018-2020гг (сод-е раб-в ОМС р-на)</t>
  </si>
  <si>
    <t>656.57.003.1 разд.0502 Иные межбюд.трансферты на реализ.мероприят по подготовке объектов ЖКХ и соц.сферы к работе в ОЗП в рамках подпрограммы"Создание условий для обеспечения качествн.ком.услугами"МП района  
"Развитие ЖКХ и повышение энергетической эффетивности в Ниж-варт. районе на 2014-2020гг в рамках ВЦП "Эффект исп-е мбт передаваемых из бюджета спЗайцева речка в бюджет НВрна на исп-е делегир-х полномочий в 2018-2020гг</t>
  </si>
  <si>
    <t>656.57.003.3 разд.0501 Иные МБТ в соот-и с закл-и согл-ми в рамках ВЦП"Эффект использ-е МБТ перед-х из бюджета спЗайцева Речка в бюджет НВр-на на испол-е делегир-х полномочий в 2018-2020 гг (сод-е раб-в ОМС р-на)</t>
  </si>
  <si>
    <t>656.58.001.1 разд.0310 Расходы на реализацию мероприятий по обеспечению страховой защиты имущества с.п. Зайцева Речка а рамках ВЦП "Управление муниципальным имуществом на территории с.п. Зайцева Речка на 2018-2020гг."</t>
  </si>
  <si>
    <t>01115100020610244.290</t>
  </si>
  <si>
    <t>656.50.001.1 разд.0102 Расходы на содержание главы муниципального образования в рамках ВЦП "Обеспечение реализации отдельных полномочий администрации с.п.Зайцева Речка на 2018-2020 гг".</t>
  </si>
  <si>
    <t>656.50.003.2 разд.0104 Иные выплаты персоналу органам органов местного самоуправления в рамках ВЦП "Обеспечение реализации отдельных полномочий администрации с.п.Зайцева Речка на 2018-2020 гг(прочая закупка товаров, работ и услуг для обеспечения гос.мун.нужд)</t>
  </si>
  <si>
    <t xml:space="preserve">656.50.004.1 разд. 0113 Льгот проезд, ком расх мест самоупр-я в рамказ ВЦП "Об-е реал-и отд-х полн-й адм спЗайц Речка на 2017-2019 гг" </t>
  </si>
  <si>
    <t>656.50.004.2 разд.0113 2019 гг" Прочая закупка товаров, работ и услуг для обеспечения государственных (муниципальных) нужд)</t>
  </si>
  <si>
    <t>656.50.004.3 разд.0113.Уплата налога на имущество организаций и зем.налога органов местного самоуправления в рамках ВЦП "Обеспечение реализации отдельных полномочий администраци с.п.Зайцева Речка на 2018-2020 гг"</t>
  </si>
  <si>
    <t>01135000002040851.000</t>
  </si>
  <si>
    <t>01135000002040851.290</t>
  </si>
  <si>
    <t>01135000002040853.290</t>
  </si>
  <si>
    <t>656.50.005.1 разд.0203 ФОТ. Взносы по об соц стр. по субвенциям на осущ-е первич.воин.учета.на тер-х где остс-т воен ком-ты(фед бюд) в рамках ВЦП "Об-е реал-и отд-х полн-й адм спЗайц речка на 2017-2019 гг(ВУС)</t>
  </si>
  <si>
    <t>01025000002030129.000</t>
  </si>
  <si>
    <t>01135000002400122.000</t>
  </si>
  <si>
    <t>02035000051180129.000</t>
  </si>
  <si>
    <t>656.50.005.2 разд.0203 ВЦП "Обеспеч.реал.отдел.полн.админ.с.п.Зайцева Речка 2017-2019 гг"</t>
  </si>
  <si>
    <t>656.50.006.1 разд.0304 ВЦП "Обеспеч.реал.отдел.полн.админ.с.п.Зайцева Речка 2017-2019 гг(загс)</t>
  </si>
  <si>
    <t>03045000059300244.000</t>
  </si>
  <si>
    <t>03045000059300244.340</t>
  </si>
  <si>
    <t>656.50.007.1 разд.1001 Расходв на выплату пенсий за выслугу лет в рамках ВЦП "Обеспечение реализации отдельных полномочий администрации с.п.Зайцева Речка на 2018-2020 гг"</t>
  </si>
  <si>
    <t>01115100020610244.000</t>
  </si>
  <si>
    <t>01135200000590242.000</t>
  </si>
  <si>
    <t>656.52.007.4 разд.0113 МКУ "Содружество" (закупка товаров, работ, услуг в сфере информационно-коммуникационных технологий)</t>
  </si>
  <si>
    <t>656.53.001.4 разд.0801 МКУ «СДК» п. Зайцева Речка .Иные закупки товаров, работ и услуг для обеспечения государственных (муниципальных) нужд в рамках ведомственной целевой программы «Развитие культуры сельского поселения Зайцева Речка на на 2018-2020гг» МКУ "СДК" п.Зайцева Речка уплата прочих налогов, сборов иных платежей в рамках ВЦП Развитие культуры сельского поселения Зайцева Речка на на 2018-2020гг"</t>
  </si>
  <si>
    <t>656.56.003.2 разд.0503 Расходы на реализацию мероприятий комплексного благоустройства в рамках ВЦП"Мероприятияв области жилищно-коммун.хоз-вав сельском поселении Зайцева Речкана 2018-2020гг"</t>
  </si>
  <si>
    <t>656.56.003.2 разд.0503 Реализация мероприятий на благоустройство, санитарной очистки территории населения в рамках ВЦП "Мероприятия в бласти жилищно-коммунального хозяйства в с.п. Зайцева Речка на 2018-2020гг.(ФОТ)</t>
  </si>
  <si>
    <t>656.58.002.1 разд.0501 рамках ВЦП "Управление муниц.имуществ.на территории с.п.Зайцева Речка 2018-2020 годы"(БТИ)</t>
  </si>
  <si>
    <t>182 1 01 00000 00 0000 110</t>
  </si>
  <si>
    <t>182 1 01 02010 01 2100 110</t>
  </si>
  <si>
    <t>183 1 01 02030 01 3000 110</t>
  </si>
  <si>
    <t>182 1 06 06030 10 2100 110</t>
  </si>
  <si>
    <t>01.03.2018</t>
  </si>
  <si>
    <r>
      <t xml:space="preserve">_01 _марта_  </t>
    </r>
    <r>
      <rPr>
        <u val="single"/>
        <sz val="10"/>
        <rFont val="Times New Roman"/>
        <family val="1"/>
      </rPr>
      <t>2018 г</t>
    </r>
    <r>
      <rPr>
        <sz val="10"/>
        <rFont val="Times New Roman"/>
        <family val="1"/>
      </rPr>
      <t>.</t>
    </r>
  </si>
  <si>
    <t>656 2 02 30024 10 0000 151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</si>
</sst>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;[Red]0.00"/>
    <numFmt numFmtId="174" formatCode="0.00_ ;\-0.00\ "/>
    <numFmt numFmtId="175" formatCode="#,##0.00_ ;[Red]\-#,##0.00\ "/>
    <numFmt numFmtId="176" formatCode="#,##0.0"/>
    <numFmt numFmtId="177" formatCode="#,##0.00;[Red]\-#,##0.00;0.00"/>
    <numFmt numFmtId="178" formatCode="#,##0.00;[Red]\-#,##0.00"/>
    <numFmt numFmtId="179" formatCode="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\.00\.0000"/>
    <numFmt numFmtId="185" formatCode="000\.00\.000\.0"/>
    <numFmt numFmtId="186" formatCode="0\.00"/>
    <numFmt numFmtId="187" formatCode="00\.00\.00"/>
    <numFmt numFmtId="188" formatCode="0\.00\.0"/>
    <numFmt numFmtId="189" formatCode="000\.00\.00"/>
    <numFmt numFmtId="190" formatCode="0000000000"/>
    <numFmt numFmtId="191" formatCode="0000"/>
    <numFmt numFmtId="192" formatCode="0000000"/>
    <numFmt numFmtId="193" formatCode="0.00000"/>
    <numFmt numFmtId="194" formatCode="0.0000"/>
    <numFmt numFmtId="195" formatCode="000000"/>
    <numFmt numFmtId="196" formatCode="00"/>
  </numFmts>
  <fonts count="7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8"/>
      <color indexed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 style="thin"/>
      <bottom style="hair"/>
    </border>
    <border>
      <left/>
      <right style="medium"/>
      <top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Continuous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4" fontId="6" fillId="0" borderId="23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25" xfId="0" applyFont="1" applyFill="1" applyBorder="1" applyAlignment="1">
      <alignment horizontal="left" wrapText="1" indent="2"/>
    </xf>
    <xf numFmtId="49" fontId="3" fillId="0" borderId="2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" fontId="3" fillId="0" borderId="23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49" fontId="3" fillId="0" borderId="2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1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3" fillId="0" borderId="27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49" fontId="3" fillId="0" borderId="2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49" fontId="3" fillId="0" borderId="28" xfId="0" applyNumberFormat="1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Continuous"/>
    </xf>
    <xf numFmtId="49" fontId="3" fillId="0" borderId="29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left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top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6" fillId="0" borderId="34" xfId="0" applyFont="1" applyFill="1" applyBorder="1" applyAlignment="1">
      <alignment horizontal="left" wrapText="1"/>
    </xf>
    <xf numFmtId="2" fontId="6" fillId="0" borderId="24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left" wrapText="1"/>
    </xf>
    <xf numFmtId="49" fontId="3" fillId="0" borderId="36" xfId="0" applyNumberFormat="1" applyFont="1" applyFill="1" applyBorder="1" applyAlignment="1">
      <alignment horizontal="center" wrapText="1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left" wrapText="1"/>
    </xf>
    <xf numFmtId="49" fontId="3" fillId="0" borderId="37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left" wrapText="1"/>
    </xf>
    <xf numFmtId="49" fontId="3" fillId="0" borderId="41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175" fontId="3" fillId="0" borderId="2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6" fillId="0" borderId="2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25" xfId="0" applyFont="1" applyFill="1" applyBorder="1" applyAlignment="1">
      <alignment horizontal="left" wrapText="1"/>
    </xf>
    <xf numFmtId="4" fontId="3" fillId="0" borderId="23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4" fontId="3" fillId="0" borderId="39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39" xfId="0" applyFont="1" applyFill="1" applyBorder="1" applyAlignment="1">
      <alignment horizontal="left" wrapText="1"/>
    </xf>
    <xf numFmtId="0" fontId="6" fillId="33" borderId="44" xfId="0" applyFont="1" applyFill="1" applyBorder="1" applyAlignment="1">
      <alignment horizontal="left" wrapText="1"/>
    </xf>
    <xf numFmtId="49" fontId="6" fillId="33" borderId="21" xfId="0" applyNumberFormat="1" applyFont="1" applyFill="1" applyBorder="1" applyAlignment="1">
      <alignment horizontal="center" wrapText="1"/>
    </xf>
    <xf numFmtId="49" fontId="6" fillId="33" borderId="22" xfId="0" applyNumberFormat="1" applyFont="1" applyFill="1" applyBorder="1" applyAlignment="1">
      <alignment horizontal="center" wrapText="1"/>
    </xf>
    <xf numFmtId="4" fontId="6" fillId="33" borderId="23" xfId="0" applyNumberFormat="1" applyFont="1" applyFill="1" applyBorder="1" applyAlignment="1">
      <alignment horizontal="center"/>
    </xf>
    <xf numFmtId="4" fontId="6" fillId="33" borderId="24" xfId="0" applyNumberFormat="1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left" wrapText="1"/>
    </xf>
    <xf numFmtId="4" fontId="3" fillId="33" borderId="24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left" wrapText="1"/>
    </xf>
    <xf numFmtId="4" fontId="6" fillId="33" borderId="32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shrinkToFit="1"/>
    </xf>
    <xf numFmtId="4" fontId="3" fillId="34" borderId="23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/>
    </xf>
    <xf numFmtId="4" fontId="3" fillId="34" borderId="39" xfId="0" applyNumberFormat="1" applyFont="1" applyFill="1" applyBorder="1" applyAlignment="1">
      <alignment horizontal="center"/>
    </xf>
    <xf numFmtId="4" fontId="3" fillId="34" borderId="0" xfId="0" applyNumberFormat="1" applyFont="1" applyFill="1" applyAlignment="1">
      <alignment horizontal="center" shrinkToFit="1"/>
    </xf>
    <xf numFmtId="4" fontId="3" fillId="34" borderId="39" xfId="0" applyNumberFormat="1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 horizontal="center"/>
    </xf>
    <xf numFmtId="4" fontId="6" fillId="34" borderId="23" xfId="0" applyNumberFormat="1" applyFont="1" applyFill="1" applyBorder="1" applyAlignment="1">
      <alignment horizontal="center"/>
    </xf>
    <xf numFmtId="49" fontId="0" fillId="34" borderId="0" xfId="0" applyNumberFormat="1" applyFill="1" applyAlignment="1">
      <alignment/>
    </xf>
    <xf numFmtId="49" fontId="3" fillId="0" borderId="46" xfId="0" applyNumberFormat="1" applyFont="1" applyFill="1" applyBorder="1" applyAlignment="1">
      <alignment horizontal="center" vertical="center"/>
    </xf>
    <xf numFmtId="4" fontId="6" fillId="33" borderId="47" xfId="0" applyNumberFormat="1" applyFont="1" applyFill="1" applyBorder="1" applyAlignment="1">
      <alignment horizontal="center"/>
    </xf>
    <xf numFmtId="4" fontId="3" fillId="0" borderId="47" xfId="0" applyNumberFormat="1" applyFont="1" applyFill="1" applyBorder="1" applyAlignment="1">
      <alignment horizontal="center"/>
    </xf>
    <xf numFmtId="4" fontId="6" fillId="0" borderId="47" xfId="0" applyNumberFormat="1" applyFont="1" applyFill="1" applyBorder="1" applyAlignment="1">
      <alignment horizontal="center"/>
    </xf>
    <xf numFmtId="4" fontId="3" fillId="34" borderId="47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4" fontId="3" fillId="33" borderId="48" xfId="0" applyNumberFormat="1" applyFont="1" applyFill="1" applyBorder="1" applyAlignment="1">
      <alignment horizontal="center"/>
    </xf>
    <xf numFmtId="4" fontId="12" fillId="33" borderId="47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4" fontId="12" fillId="0" borderId="47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4" fontId="6" fillId="34" borderId="47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3" fillId="33" borderId="47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1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" fontId="0" fillId="0" borderId="0" xfId="0" applyNumberFormat="1" applyFill="1" applyAlignment="1">
      <alignment/>
    </xf>
    <xf numFmtId="0" fontId="16" fillId="33" borderId="49" xfId="0" applyFont="1" applyFill="1" applyBorder="1" applyAlignment="1">
      <alignment horizontal="left" vertical="center" wrapText="1"/>
    </xf>
    <xf numFmtId="4" fontId="17" fillId="33" borderId="49" xfId="0" applyNumberFormat="1" applyFont="1" applyFill="1" applyBorder="1" applyAlignment="1">
      <alignment horizontal="center" vertical="center"/>
    </xf>
    <xf numFmtId="4" fontId="8" fillId="34" borderId="49" xfId="0" applyNumberFormat="1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center" vertical="center"/>
    </xf>
    <xf numFmtId="4" fontId="18" fillId="33" borderId="49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175" fontId="2" fillId="34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14" fillId="34" borderId="0" xfId="0" applyFont="1" applyFill="1" applyAlignment="1">
      <alignment/>
    </xf>
    <xf numFmtId="4" fontId="3" fillId="34" borderId="10" xfId="0" applyNumberFormat="1" applyFont="1" applyFill="1" applyBorder="1" applyAlignment="1">
      <alignment horizontal="center"/>
    </xf>
    <xf numFmtId="175" fontId="3" fillId="34" borderId="0" xfId="0" applyNumberFormat="1" applyFont="1" applyFill="1" applyBorder="1" applyAlignment="1">
      <alignment/>
    </xf>
    <xf numFmtId="4" fontId="1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9" fontId="10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right" vertical="top" wrapText="1"/>
    </xf>
    <xf numFmtId="49" fontId="11" fillId="0" borderId="0" xfId="0" applyNumberFormat="1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2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0" fillId="0" borderId="28" xfId="0" applyNumberFormat="1" applyFont="1" applyBorder="1" applyAlignment="1">
      <alignment horizontal="center"/>
    </xf>
    <xf numFmtId="49" fontId="20" fillId="0" borderId="28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49" fontId="10" fillId="0" borderId="2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49" fontId="20" fillId="34" borderId="0" xfId="0" applyNumberFormat="1" applyFont="1" applyFill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22" fillId="34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36" borderId="51" xfId="0" applyFont="1" applyFill="1" applyBorder="1" applyAlignment="1">
      <alignment horizontal="left"/>
    </xf>
    <xf numFmtId="0" fontId="20" fillId="36" borderId="51" xfId="0" applyFont="1" applyFill="1" applyBorder="1" applyAlignment="1">
      <alignment horizontal="center"/>
    </xf>
    <xf numFmtId="49" fontId="20" fillId="36" borderId="51" xfId="0" applyNumberFormat="1" applyFont="1" applyFill="1" applyBorder="1" applyAlignment="1">
      <alignment horizontal="center" vertical="center"/>
    </xf>
    <xf numFmtId="0" fontId="20" fillId="36" borderId="52" xfId="0" applyFont="1" applyFill="1" applyBorder="1" applyAlignment="1">
      <alignment horizontal="center"/>
    </xf>
    <xf numFmtId="49" fontId="20" fillId="36" borderId="52" xfId="0" applyNumberFormat="1" applyFont="1" applyFill="1" applyBorder="1" applyAlignment="1">
      <alignment horizontal="center" vertical="center"/>
    </xf>
    <xf numFmtId="0" fontId="20" fillId="36" borderId="52" xfId="0" applyFont="1" applyFill="1" applyBorder="1" applyAlignment="1">
      <alignment horizontal="left"/>
    </xf>
    <xf numFmtId="0" fontId="20" fillId="36" borderId="53" xfId="0" applyFont="1" applyFill="1" applyBorder="1" applyAlignment="1">
      <alignment horizontal="left"/>
    </xf>
    <xf numFmtId="0" fontId="20" fillId="36" borderId="53" xfId="0" applyFont="1" applyFill="1" applyBorder="1" applyAlignment="1">
      <alignment horizontal="center"/>
    </xf>
    <xf numFmtId="49" fontId="20" fillId="36" borderId="53" xfId="0" applyNumberFormat="1" applyFont="1" applyFill="1" applyBorder="1" applyAlignment="1">
      <alignment horizontal="center" vertical="center"/>
    </xf>
    <xf numFmtId="0" fontId="20" fillId="36" borderId="49" xfId="0" applyFont="1" applyFill="1" applyBorder="1" applyAlignment="1">
      <alignment horizontal="center" vertical="center"/>
    </xf>
    <xf numFmtId="49" fontId="20" fillId="36" borderId="49" xfId="0" applyNumberFormat="1" applyFont="1" applyFill="1" applyBorder="1" applyAlignment="1">
      <alignment horizontal="center" vertical="center"/>
    </xf>
    <xf numFmtId="0" fontId="20" fillId="34" borderId="49" xfId="0" applyFont="1" applyFill="1" applyBorder="1" applyAlignment="1">
      <alignment horizontal="left" wrapText="1" indent="2"/>
    </xf>
    <xf numFmtId="49" fontId="20" fillId="34" borderId="49" xfId="0" applyNumberFormat="1" applyFont="1" applyFill="1" applyBorder="1" applyAlignment="1">
      <alignment horizontal="center" wrapText="1"/>
    </xf>
    <xf numFmtId="0" fontId="20" fillId="0" borderId="49" xfId="0" applyFont="1" applyFill="1" applyBorder="1" applyAlignment="1">
      <alignment horizontal="left" wrapText="1"/>
    </xf>
    <xf numFmtId="49" fontId="20" fillId="0" borderId="49" xfId="0" applyNumberFormat="1" applyFont="1" applyFill="1" applyBorder="1" applyAlignment="1">
      <alignment horizontal="center" wrapText="1"/>
    </xf>
    <xf numFmtId="49" fontId="25" fillId="36" borderId="49" xfId="0" applyNumberFormat="1" applyFont="1" applyFill="1" applyBorder="1" applyAlignment="1">
      <alignment horizontal="center" wrapText="1"/>
    </xf>
    <xf numFmtId="49" fontId="25" fillId="0" borderId="49" xfId="0" applyNumberFormat="1" applyFont="1" applyFill="1" applyBorder="1" applyAlignment="1">
      <alignment horizontal="left" wrapText="1"/>
    </xf>
    <xf numFmtId="49" fontId="20" fillId="0" borderId="49" xfId="0" applyNumberFormat="1" applyFont="1" applyFill="1" applyBorder="1" applyAlignment="1">
      <alignment horizontal="left" wrapText="1"/>
    </xf>
    <xf numFmtId="49" fontId="20" fillId="0" borderId="49" xfId="0" applyNumberFormat="1" applyFont="1" applyFill="1" applyBorder="1" applyAlignment="1">
      <alignment horizontal="center" vertical="center"/>
    </xf>
    <xf numFmtId="49" fontId="24" fillId="0" borderId="49" xfId="0" applyNumberFormat="1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 horizontal="left"/>
    </xf>
    <xf numFmtId="0" fontId="22" fillId="36" borderId="52" xfId="0" applyFont="1" applyFill="1" applyBorder="1" applyAlignment="1">
      <alignment horizontal="left"/>
    </xf>
    <xf numFmtId="0" fontId="20" fillId="0" borderId="49" xfId="0" applyFont="1" applyFill="1" applyBorder="1" applyAlignment="1">
      <alignment horizontal="center" vertical="center"/>
    </xf>
    <xf numFmtId="49" fontId="20" fillId="34" borderId="49" xfId="0" applyNumberFormat="1" applyFont="1" applyFill="1" applyBorder="1" applyAlignment="1">
      <alignment horizontal="center" vertical="center"/>
    </xf>
    <xf numFmtId="0" fontId="24" fillId="34" borderId="49" xfId="0" applyFont="1" applyFill="1" applyBorder="1" applyAlignment="1">
      <alignment horizontal="left" vertical="center" wrapText="1"/>
    </xf>
    <xf numFmtId="49" fontId="24" fillId="34" borderId="49" xfId="0" applyNumberFormat="1" applyFont="1" applyFill="1" applyBorder="1" applyAlignment="1">
      <alignment horizontal="center" vertical="center" wrapText="1"/>
    </xf>
    <xf numFmtId="49" fontId="24" fillId="34" borderId="49" xfId="0" applyNumberFormat="1" applyFont="1" applyFill="1" applyBorder="1" applyAlignment="1">
      <alignment horizontal="center" vertical="center"/>
    </xf>
    <xf numFmtId="4" fontId="24" fillId="34" borderId="49" xfId="0" applyNumberFormat="1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left" vertical="center" wrapText="1"/>
    </xf>
    <xf numFmtId="49" fontId="20" fillId="0" borderId="49" xfId="0" applyNumberFormat="1" applyFont="1" applyFill="1" applyBorder="1" applyAlignment="1">
      <alignment horizontal="center" vertical="center" wrapText="1"/>
    </xf>
    <xf numFmtId="4" fontId="20" fillId="34" borderId="49" xfId="0" applyNumberFormat="1" applyFont="1" applyFill="1" applyBorder="1" applyAlignment="1">
      <alignment horizontal="center" vertical="center"/>
    </xf>
    <xf numFmtId="2" fontId="20" fillId="0" borderId="49" xfId="0" applyNumberFormat="1" applyFont="1" applyFill="1" applyBorder="1" applyAlignment="1">
      <alignment horizontal="center" vertical="center"/>
    </xf>
    <xf numFmtId="4" fontId="20" fillId="0" borderId="49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6" fillId="0" borderId="0" xfId="0" applyFont="1" applyFill="1" applyAlignment="1">
      <alignment horizontal="left"/>
    </xf>
    <xf numFmtId="49" fontId="26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34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/>
    </xf>
    <xf numFmtId="49" fontId="22" fillId="34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1" fillId="36" borderId="49" xfId="0" applyFont="1" applyFill="1" applyBorder="1" applyAlignment="1">
      <alignment horizontal="left" wrapText="1"/>
    </xf>
    <xf numFmtId="193" fontId="11" fillId="37" borderId="39" xfId="0" applyNumberFormat="1" applyFont="1" applyFill="1" applyBorder="1" applyAlignment="1">
      <alignment horizontal="left" wrapText="1"/>
    </xf>
    <xf numFmtId="49" fontId="20" fillId="37" borderId="49" xfId="0" applyNumberFormat="1" applyFont="1" applyFill="1" applyBorder="1" applyAlignment="1">
      <alignment horizontal="center" wrapText="1"/>
    </xf>
    <xf numFmtId="0" fontId="21" fillId="36" borderId="49" xfId="0" applyFont="1" applyFill="1" applyBorder="1" applyAlignment="1">
      <alignment horizontal="left" wrapText="1"/>
    </xf>
    <xf numFmtId="193" fontId="20" fillId="0" borderId="39" xfId="0" applyNumberFormat="1" applyFont="1" applyFill="1" applyBorder="1" applyAlignment="1">
      <alignment horizontal="center" vertical="center" wrapText="1"/>
    </xf>
    <xf numFmtId="193" fontId="20" fillId="0" borderId="24" xfId="0" applyNumberFormat="1" applyFont="1" applyFill="1" applyBorder="1" applyAlignment="1">
      <alignment horizontal="center" vertical="center" wrapText="1"/>
    </xf>
    <xf numFmtId="193" fontId="11" fillId="37" borderId="49" xfId="0" applyNumberFormat="1" applyFont="1" applyFill="1" applyBorder="1" applyAlignment="1">
      <alignment horizontal="center" vertical="center" wrapText="1"/>
    </xf>
    <xf numFmtId="4" fontId="24" fillId="37" borderId="49" xfId="0" applyNumberFormat="1" applyFont="1" applyFill="1" applyBorder="1" applyAlignment="1">
      <alignment horizontal="center" vertical="center"/>
    </xf>
    <xf numFmtId="4" fontId="24" fillId="33" borderId="49" xfId="0" applyNumberFormat="1" applyFont="1" applyFill="1" applyBorder="1" applyAlignment="1">
      <alignment horizontal="center" vertical="center"/>
    </xf>
    <xf numFmtId="4" fontId="20" fillId="33" borderId="49" xfId="0" applyNumberFormat="1" applyFont="1" applyFill="1" applyBorder="1" applyAlignment="1">
      <alignment horizontal="center" vertical="center"/>
    </xf>
    <xf numFmtId="49" fontId="24" fillId="37" borderId="49" xfId="0" applyNumberFormat="1" applyFont="1" applyFill="1" applyBorder="1" applyAlignment="1">
      <alignment horizontal="left" wrapText="1"/>
    </xf>
    <xf numFmtId="0" fontId="11" fillId="37" borderId="49" xfId="0" applyFont="1" applyFill="1" applyBorder="1" applyAlignment="1">
      <alignment horizontal="left" wrapText="1"/>
    </xf>
    <xf numFmtId="49" fontId="11" fillId="37" borderId="49" xfId="0" applyNumberFormat="1" applyFont="1" applyFill="1" applyBorder="1" applyAlignment="1">
      <alignment horizontal="left" wrapText="1"/>
    </xf>
    <xf numFmtId="49" fontId="20" fillId="37" borderId="49" xfId="0" applyNumberFormat="1" applyFont="1" applyFill="1" applyBorder="1" applyAlignment="1">
      <alignment horizontal="left" wrapText="1"/>
    </xf>
    <xf numFmtId="49" fontId="10" fillId="37" borderId="49" xfId="0" applyNumberFormat="1" applyFont="1" applyFill="1" applyBorder="1" applyAlignment="1">
      <alignment horizontal="left" wrapText="1"/>
    </xf>
    <xf numFmtId="193" fontId="20" fillId="0" borderId="39" xfId="0" applyNumberFormat="1" applyFont="1" applyFill="1" applyBorder="1" applyAlignment="1">
      <alignment horizontal="left" wrapText="1"/>
    </xf>
    <xf numFmtId="193" fontId="10" fillId="0" borderId="39" xfId="0" applyNumberFormat="1" applyFont="1" applyBorder="1" applyAlignment="1">
      <alignment horizontal="left" vertical="center" wrapText="1"/>
    </xf>
    <xf numFmtId="0" fontId="0" fillId="37" borderId="0" xfId="0" applyFill="1" applyAlignment="1">
      <alignment/>
    </xf>
    <xf numFmtId="4" fontId="24" fillId="36" borderId="49" xfId="0" applyNumberFormat="1" applyFont="1" applyFill="1" applyBorder="1" applyAlignment="1">
      <alignment horizontal="center" vertical="center"/>
    </xf>
    <xf numFmtId="49" fontId="20" fillId="34" borderId="49" xfId="0" applyNumberFormat="1" applyFont="1" applyFill="1" applyBorder="1" applyAlignment="1">
      <alignment horizontal="center" vertical="center" wrapText="1"/>
    </xf>
    <xf numFmtId="49" fontId="24" fillId="36" borderId="49" xfId="0" applyNumberFormat="1" applyFont="1" applyFill="1" applyBorder="1" applyAlignment="1">
      <alignment horizontal="center" vertical="center"/>
    </xf>
    <xf numFmtId="49" fontId="24" fillId="37" borderId="49" xfId="0" applyNumberFormat="1" applyFont="1" applyFill="1" applyBorder="1" applyAlignment="1">
      <alignment horizontal="center" vertical="center"/>
    </xf>
    <xf numFmtId="49" fontId="11" fillId="37" borderId="49" xfId="0" applyNumberFormat="1" applyFont="1" applyFill="1" applyBorder="1" applyAlignment="1">
      <alignment horizontal="center" vertical="center"/>
    </xf>
    <xf numFmtId="4" fontId="11" fillId="37" borderId="49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4" fontId="20" fillId="34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34" borderId="0" xfId="0" applyNumberFormat="1" applyFont="1" applyFill="1" applyBorder="1" applyAlignment="1">
      <alignment horizontal="center" vertical="center"/>
    </xf>
    <xf numFmtId="0" fontId="20" fillId="36" borderId="51" xfId="0" applyFont="1" applyFill="1" applyBorder="1" applyAlignment="1">
      <alignment horizontal="center" vertical="center"/>
    </xf>
    <xf numFmtId="0" fontId="20" fillId="36" borderId="52" xfId="0" applyFont="1" applyFill="1" applyBorder="1" applyAlignment="1">
      <alignment horizontal="center" vertical="center"/>
    </xf>
    <xf numFmtId="0" fontId="20" fillId="36" borderId="53" xfId="0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left" wrapText="1"/>
    </xf>
    <xf numFmtId="193" fontId="20" fillId="0" borderId="39" xfId="0" applyNumberFormat="1" applyFont="1" applyFill="1" applyBorder="1" applyAlignment="1">
      <alignment horizontal="center" vertical="center"/>
    </xf>
    <xf numFmtId="4" fontId="24" fillId="0" borderId="49" xfId="0" applyNumberFormat="1" applyFont="1" applyFill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left" wrapText="1"/>
    </xf>
    <xf numFmtId="49" fontId="24" fillId="0" borderId="49" xfId="0" applyNumberFormat="1" applyFont="1" applyFill="1" applyBorder="1" applyAlignment="1">
      <alignment horizontal="center" vertical="center" wrapText="1"/>
    </xf>
    <xf numFmtId="193" fontId="24" fillId="0" borderId="39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left" wrapText="1"/>
    </xf>
    <xf numFmtId="49" fontId="21" fillId="0" borderId="0" xfId="0" applyNumberFormat="1" applyFont="1" applyBorder="1" applyAlignment="1">
      <alignment horizontal="left"/>
    </xf>
    <xf numFmtId="193" fontId="24" fillId="0" borderId="39" xfId="0" applyNumberFormat="1" applyFont="1" applyFill="1" applyBorder="1" applyAlignment="1">
      <alignment horizontal="left" vertical="center" wrapText="1"/>
    </xf>
    <xf numFmtId="0" fontId="20" fillId="0" borderId="49" xfId="0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left" wrapText="1"/>
    </xf>
    <xf numFmtId="4" fontId="11" fillId="0" borderId="49" xfId="0" applyNumberFormat="1" applyFont="1" applyFill="1" applyBorder="1" applyAlignment="1">
      <alignment horizontal="center" vertical="center"/>
    </xf>
    <xf numFmtId="193" fontId="11" fillId="37" borderId="49" xfId="0" applyNumberFormat="1" applyFont="1" applyFill="1" applyBorder="1" applyAlignment="1">
      <alignment horizontal="left" wrapText="1"/>
    </xf>
    <xf numFmtId="193" fontId="20" fillId="34" borderId="24" xfId="0" applyNumberFormat="1" applyFont="1" applyFill="1" applyBorder="1" applyAlignment="1">
      <alignment horizontal="center" vertical="center" wrapText="1"/>
    </xf>
    <xf numFmtId="193" fontId="20" fillId="34" borderId="24" xfId="0" applyNumberFormat="1" applyFont="1" applyFill="1" applyBorder="1" applyAlignment="1">
      <alignment horizontal="left" wrapText="1"/>
    </xf>
    <xf numFmtId="49" fontId="11" fillId="0" borderId="4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30" fillId="36" borderId="49" xfId="0" applyNumberFormat="1" applyFont="1" applyFill="1" applyBorder="1" applyAlignment="1">
      <alignment horizontal="center" wrapText="1"/>
    </xf>
    <xf numFmtId="49" fontId="30" fillId="36" borderId="49" xfId="0" applyNumberFormat="1" applyFont="1" applyFill="1" applyBorder="1" applyAlignment="1">
      <alignment horizontal="center" vertical="center" wrapText="1"/>
    </xf>
    <xf numFmtId="4" fontId="30" fillId="36" borderId="49" xfId="0" applyNumberFormat="1" applyFont="1" applyFill="1" applyBorder="1" applyAlignment="1">
      <alignment horizontal="center" vertical="center"/>
    </xf>
    <xf numFmtId="49" fontId="21" fillId="36" borderId="49" xfId="0" applyNumberFormat="1" applyFont="1" applyFill="1" applyBorder="1" applyAlignment="1">
      <alignment horizontal="center" wrapText="1"/>
    </xf>
    <xf numFmtId="4" fontId="21" fillId="36" borderId="4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3" fillId="0" borderId="49" xfId="0" applyFont="1" applyFill="1" applyBorder="1" applyAlignment="1">
      <alignment horizontal="left" wrapText="1"/>
    </xf>
    <xf numFmtId="49" fontId="3" fillId="0" borderId="49" xfId="0" applyNumberFormat="1" applyFont="1" applyFill="1" applyBorder="1" applyAlignment="1">
      <alignment horizontal="left" wrapText="1"/>
    </xf>
    <xf numFmtId="49" fontId="3" fillId="0" borderId="49" xfId="0" applyNumberFormat="1" applyFont="1" applyFill="1" applyBorder="1" applyAlignment="1">
      <alignment horizontal="center"/>
    </xf>
    <xf numFmtId="4" fontId="3" fillId="34" borderId="49" xfId="0" applyNumberFormat="1" applyFont="1" applyFill="1" applyBorder="1" applyAlignment="1">
      <alignment horizontal="center"/>
    </xf>
    <xf numFmtId="4" fontId="3" fillId="34" borderId="0" xfId="0" applyNumberFormat="1" applyFont="1" applyFill="1" applyBorder="1" applyAlignment="1">
      <alignment/>
    </xf>
    <xf numFmtId="0" fontId="20" fillId="0" borderId="54" xfId="0" applyFont="1" applyFill="1" applyBorder="1" applyAlignment="1">
      <alignment horizontal="left"/>
    </xf>
    <xf numFmtId="0" fontId="20" fillId="0" borderId="55" xfId="0" applyFont="1" applyFill="1" applyBorder="1" applyAlignment="1">
      <alignment horizontal="left"/>
    </xf>
    <xf numFmtId="49" fontId="11" fillId="33" borderId="49" xfId="0" applyNumberFormat="1" applyFont="1" applyFill="1" applyBorder="1" applyAlignment="1">
      <alignment horizontal="center" wrapText="1"/>
    </xf>
    <xf numFmtId="4" fontId="11" fillId="33" borderId="49" xfId="0" applyNumberFormat="1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" fontId="10" fillId="0" borderId="0" xfId="0" applyNumberFormat="1" applyFont="1" applyFill="1" applyAlignment="1">
      <alignment horizontal="left"/>
    </xf>
    <xf numFmtId="0" fontId="11" fillId="34" borderId="0" xfId="0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vertical="center"/>
    </xf>
    <xf numFmtId="0" fontId="10" fillId="0" borderId="49" xfId="0" applyFont="1" applyFill="1" applyBorder="1" applyAlignment="1">
      <alignment horizontal="center" vertical="center"/>
    </xf>
    <xf numFmtId="49" fontId="10" fillId="34" borderId="49" xfId="0" applyNumberFormat="1" applyFont="1" applyFill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center" vertical="center"/>
    </xf>
    <xf numFmtId="49" fontId="11" fillId="33" borderId="49" xfId="0" applyNumberFormat="1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left" vertical="center" wrapText="1"/>
    </xf>
    <xf numFmtId="4" fontId="10" fillId="34" borderId="49" xfId="0" applyNumberFormat="1" applyFont="1" applyFill="1" applyBorder="1" applyAlignment="1">
      <alignment horizontal="center" vertical="center"/>
    </xf>
    <xf numFmtId="49" fontId="11" fillId="34" borderId="49" xfId="0" applyNumberFormat="1" applyFont="1" applyFill="1" applyBorder="1" applyAlignment="1">
      <alignment horizontal="center" vertical="center"/>
    </xf>
    <xf numFmtId="4" fontId="11" fillId="34" borderId="49" xfId="0" applyNumberFormat="1" applyFont="1" applyFill="1" applyBorder="1" applyAlignment="1">
      <alignment horizontal="center" vertical="center"/>
    </xf>
    <xf numFmtId="49" fontId="11" fillId="33" borderId="49" xfId="0" applyNumberFormat="1" applyFont="1" applyFill="1" applyBorder="1" applyAlignment="1">
      <alignment horizontal="left" vertical="center" wrapText="1"/>
    </xf>
    <xf numFmtId="4" fontId="10" fillId="33" borderId="49" xfId="0" applyNumberFormat="1" applyFont="1" applyFill="1" applyBorder="1" applyAlignment="1">
      <alignment horizontal="center" vertical="center"/>
    </xf>
    <xf numFmtId="49" fontId="11" fillId="35" borderId="49" xfId="0" applyNumberFormat="1" applyFont="1" applyFill="1" applyBorder="1" applyAlignment="1">
      <alignment horizontal="left" vertical="center" wrapText="1"/>
    </xf>
    <xf numFmtId="49" fontId="11" fillId="35" borderId="49" xfId="0" applyNumberFormat="1" applyFont="1" applyFill="1" applyBorder="1" applyAlignment="1">
      <alignment horizontal="center" vertical="center"/>
    </xf>
    <xf numFmtId="4" fontId="11" fillId="35" borderId="49" xfId="0" applyNumberFormat="1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left" vertical="center"/>
    </xf>
    <xf numFmtId="0" fontId="11" fillId="34" borderId="49" xfId="0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left" vertical="center"/>
    </xf>
    <xf numFmtId="0" fontId="10" fillId="33" borderId="49" xfId="0" applyFont="1" applyFill="1" applyBorder="1" applyAlignment="1">
      <alignment horizontal="center" vertical="center" wrapText="1"/>
    </xf>
    <xf numFmtId="49" fontId="10" fillId="33" borderId="49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 horizontal="left"/>
    </xf>
    <xf numFmtId="0" fontId="33" fillId="0" borderId="49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left" wrapText="1"/>
    </xf>
    <xf numFmtId="0" fontId="33" fillId="0" borderId="49" xfId="0" applyFont="1" applyFill="1" applyBorder="1" applyAlignment="1">
      <alignment horizontal="left" vertical="center" wrapText="1"/>
    </xf>
    <xf numFmtId="0" fontId="16" fillId="34" borderId="49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3" fillId="38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0" fontId="20" fillId="34" borderId="49" xfId="0" applyFont="1" applyFill="1" applyBorder="1" applyAlignment="1">
      <alignment horizontal="left" wrapText="1"/>
    </xf>
    <xf numFmtId="49" fontId="20" fillId="34" borderId="49" xfId="0" applyNumberFormat="1" applyFont="1" applyFill="1" applyBorder="1" applyAlignment="1">
      <alignment horizontal="left" wrapText="1"/>
    </xf>
    <xf numFmtId="3" fontId="27" fillId="34" borderId="0" xfId="0" applyNumberFormat="1" applyFont="1" applyFill="1" applyAlignment="1">
      <alignment horizontal="center" vertical="center"/>
    </xf>
    <xf numFmtId="0" fontId="30" fillId="31" borderId="49" xfId="0" applyFont="1" applyFill="1" applyBorder="1" applyAlignment="1">
      <alignment horizontal="left" wrapText="1"/>
    </xf>
    <xf numFmtId="49" fontId="21" fillId="31" borderId="49" xfId="0" applyNumberFormat="1" applyFont="1" applyFill="1" applyBorder="1" applyAlignment="1">
      <alignment horizontal="center" vertical="center"/>
    </xf>
    <xf numFmtId="4" fontId="21" fillId="31" borderId="49" xfId="0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/>
    </xf>
    <xf numFmtId="0" fontId="10" fillId="0" borderId="49" xfId="0" applyFont="1" applyFill="1" applyBorder="1" applyAlignment="1">
      <alignment horizontal="left" vertical="center" wrapText="1"/>
    </xf>
    <xf numFmtId="4" fontId="11" fillId="0" borderId="51" xfId="0" applyNumberFormat="1" applyFont="1" applyFill="1" applyBorder="1" applyAlignment="1">
      <alignment horizontal="center" vertical="center"/>
    </xf>
    <xf numFmtId="49" fontId="10" fillId="0" borderId="56" xfId="0" applyNumberFormat="1" applyFont="1" applyFill="1" applyBorder="1" applyAlignment="1">
      <alignment horizontal="center" vertical="center"/>
    </xf>
    <xf numFmtId="4" fontId="10" fillId="0" borderId="49" xfId="0" applyNumberFormat="1" applyFont="1" applyFill="1" applyBorder="1" applyAlignment="1">
      <alignment horizontal="center" vertical="center"/>
    </xf>
    <xf numFmtId="175" fontId="10" fillId="0" borderId="0" xfId="58" applyNumberFormat="1" applyFont="1" applyFill="1" applyAlignment="1" applyProtection="1">
      <alignment horizontal="center"/>
      <protection hidden="1"/>
    </xf>
    <xf numFmtId="49" fontId="11" fillId="0" borderId="49" xfId="0" applyNumberFormat="1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vertical="center" wrapText="1"/>
    </xf>
    <xf numFmtId="49" fontId="11" fillId="0" borderId="49" xfId="0" applyNumberFormat="1" applyFont="1" applyFill="1" applyBorder="1" applyAlignment="1">
      <alignment horizontal="center" vertical="center" wrapText="1"/>
    </xf>
    <xf numFmtId="49" fontId="10" fillId="0" borderId="49" xfId="0" applyNumberFormat="1" applyFont="1" applyFill="1" applyBorder="1" applyAlignment="1">
      <alignment horizontal="center" vertical="center" wrapText="1"/>
    </xf>
    <xf numFmtId="49" fontId="10" fillId="0" borderId="49" xfId="0" applyNumberFormat="1" applyFont="1" applyFill="1" applyBorder="1" applyAlignment="1">
      <alignment horizontal="left" vertical="center" wrapText="1"/>
    </xf>
    <xf numFmtId="177" fontId="10" fillId="0" borderId="49" xfId="53" applyNumberFormat="1" applyFont="1" applyFill="1" applyBorder="1" applyAlignment="1" applyProtection="1">
      <alignment horizontal="center" vertical="center" wrapText="1"/>
      <protection hidden="1"/>
    </xf>
    <xf numFmtId="177" fontId="10" fillId="0" borderId="49" xfId="53" applyNumberFormat="1" applyFont="1" applyFill="1" applyBorder="1" applyAlignment="1" applyProtection="1">
      <alignment horizontal="center" vertical="center"/>
      <protection hidden="1"/>
    </xf>
    <xf numFmtId="0" fontId="16" fillId="0" borderId="49" xfId="0" applyFont="1" applyFill="1" applyBorder="1" applyAlignment="1">
      <alignment vertical="center"/>
    </xf>
    <xf numFmtId="0" fontId="11" fillId="0" borderId="49" xfId="0" applyFont="1" applyFill="1" applyBorder="1" applyAlignment="1">
      <alignment vertical="center"/>
    </xf>
    <xf numFmtId="0" fontId="11" fillId="0" borderId="49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left" vertical="center" wrapText="1"/>
    </xf>
    <xf numFmtId="49" fontId="32" fillId="0" borderId="49" xfId="0" applyNumberFormat="1" applyFont="1" applyFill="1" applyBorder="1" applyAlignment="1">
      <alignment horizontal="center" vertical="center" wrapText="1"/>
    </xf>
    <xf numFmtId="49" fontId="32" fillId="0" borderId="49" xfId="0" applyNumberFormat="1" applyFont="1" applyFill="1" applyBorder="1" applyAlignment="1">
      <alignment horizontal="center" vertical="center"/>
    </xf>
    <xf numFmtId="4" fontId="32" fillId="0" borderId="49" xfId="0" applyNumberFormat="1" applyFont="1" applyFill="1" applyBorder="1" applyAlignment="1">
      <alignment horizontal="center" vertical="center"/>
    </xf>
    <xf numFmtId="4" fontId="11" fillId="0" borderId="49" xfId="0" applyNumberFormat="1" applyFont="1" applyFill="1" applyBorder="1" applyAlignment="1">
      <alignment horizontal="center" vertical="center" wrapText="1"/>
    </xf>
    <xf numFmtId="4" fontId="10" fillId="0" borderId="49" xfId="0" applyNumberFormat="1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left" vertical="center" wrapText="1"/>
    </xf>
    <xf numFmtId="4" fontId="20" fillId="39" borderId="49" xfId="0" applyNumberFormat="1" applyFont="1" applyFill="1" applyBorder="1" applyAlignment="1">
      <alignment horizontal="center" vertical="center"/>
    </xf>
    <xf numFmtId="4" fontId="11" fillId="40" borderId="49" xfId="0" applyNumberFormat="1" applyFont="1" applyFill="1" applyBorder="1" applyAlignment="1">
      <alignment horizontal="center" vertical="center"/>
    </xf>
    <xf numFmtId="4" fontId="10" fillId="0" borderId="57" xfId="0" applyNumberFormat="1" applyFont="1" applyFill="1" applyBorder="1" applyAlignment="1">
      <alignment horizontal="center" vertical="center"/>
    </xf>
    <xf numFmtId="175" fontId="10" fillId="0" borderId="16" xfId="58" applyNumberFormat="1" applyFont="1" applyFill="1" applyBorder="1" applyAlignment="1" applyProtection="1">
      <alignment horizontal="center"/>
      <protection hidden="1"/>
    </xf>
    <xf numFmtId="175" fontId="10" fillId="0" borderId="49" xfId="58" applyNumberFormat="1" applyFont="1" applyFill="1" applyBorder="1" applyAlignment="1" applyProtection="1">
      <alignment horizontal="center"/>
      <protection hidden="1"/>
    </xf>
    <xf numFmtId="0" fontId="0" fillId="41" borderId="0" xfId="0" applyFill="1" applyAlignment="1">
      <alignment/>
    </xf>
    <xf numFmtId="0" fontId="0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8" fillId="0" borderId="49" xfId="0" applyFont="1" applyFill="1" applyBorder="1" applyAlignment="1">
      <alignment horizontal="left" vertical="center" wrapText="1"/>
    </xf>
    <xf numFmtId="4" fontId="8" fillId="33" borderId="45" xfId="0" applyNumberFormat="1" applyFont="1" applyFill="1" applyBorder="1" applyAlignment="1">
      <alignment horizontal="center" vertical="center"/>
    </xf>
    <xf numFmtId="177" fontId="11" fillId="0" borderId="4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0" fillId="34" borderId="57" xfId="0" applyNumberFormat="1" applyFont="1" applyFill="1" applyBorder="1" applyAlignment="1">
      <alignment horizontal="center" wrapText="1"/>
    </xf>
    <xf numFmtId="0" fontId="20" fillId="34" borderId="51" xfId="0" applyFont="1" applyFill="1" applyBorder="1" applyAlignment="1">
      <alignment horizontal="left" wrapText="1"/>
    </xf>
    <xf numFmtId="0" fontId="20" fillId="42" borderId="49" xfId="0" applyFont="1" applyFill="1" applyBorder="1" applyAlignment="1">
      <alignment horizontal="left" wrapText="1"/>
    </xf>
    <xf numFmtId="49" fontId="28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31" fillId="0" borderId="51" xfId="0" applyNumberFormat="1" applyFont="1" applyFill="1" applyBorder="1" applyAlignment="1">
      <alignment horizontal="center" vertical="center" wrapText="1"/>
    </xf>
    <xf numFmtId="49" fontId="31" fillId="0" borderId="52" xfId="0" applyNumberFormat="1" applyFont="1" applyFill="1" applyBorder="1" applyAlignment="1">
      <alignment horizontal="center" vertical="center" wrapText="1"/>
    </xf>
    <xf numFmtId="49" fontId="31" fillId="0" borderId="53" xfId="0" applyNumberFormat="1" applyFont="1" applyFill="1" applyBorder="1" applyAlignment="1">
      <alignment horizontal="center" vertical="center" wrapText="1"/>
    </xf>
    <xf numFmtId="49" fontId="31" fillId="0" borderId="58" xfId="0" applyNumberFormat="1" applyFont="1" applyFill="1" applyBorder="1" applyAlignment="1">
      <alignment horizontal="center" vertical="center" wrapText="1"/>
    </xf>
    <xf numFmtId="49" fontId="31" fillId="0" borderId="59" xfId="0" applyNumberFormat="1" applyFont="1" applyFill="1" applyBorder="1" applyAlignment="1">
      <alignment horizontal="center" vertical="center" wrapText="1"/>
    </xf>
    <xf numFmtId="49" fontId="31" fillId="0" borderId="60" xfId="0" applyNumberFormat="1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49" fontId="31" fillId="0" borderId="51" xfId="0" applyNumberFormat="1" applyFont="1" applyBorder="1" applyAlignment="1">
      <alignment horizontal="center" vertical="center" wrapText="1"/>
    </xf>
    <xf numFmtId="49" fontId="31" fillId="34" borderId="51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rus\&#1052;&#1086;&#1080;%20&#1076;&#1086;&#1082;&#1091;&#1084;&#1077;&#1085;&#1090;&#1099;\Downloads\&#1086;&#1090;%2019.01.17&#1087;&#1086;&#1084;&#1077;&#1089;&#1103;&#1095;&#1085;&#1072;&#1103;%20&#1088;&#1072;&#1079;&#1073;&#1080;&#1074;&#1082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-Речка"/>
    </sheetNames>
    <sheetDataSet>
      <sheetData sheetId="0">
        <row r="20">
          <cell r="D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201"/>
  <sheetViews>
    <sheetView showGridLines="0" tabSelected="1" zoomScalePageLayoutView="0" workbookViewId="0" topLeftCell="A1">
      <selection activeCell="D19" sqref="D19"/>
    </sheetView>
  </sheetViews>
  <sheetFormatPr defaultColWidth="9.125" defaultRowHeight="12.75"/>
  <cols>
    <col min="1" max="1" width="41.375" style="52" customWidth="1"/>
    <col min="2" max="2" width="6.875" style="52" customWidth="1"/>
    <col min="3" max="3" width="26.50390625" style="52" customWidth="1"/>
    <col min="4" max="4" width="17.875" style="67" customWidth="1"/>
    <col min="5" max="5" width="18.875" style="156" customWidth="1"/>
    <col min="6" max="6" width="17.50390625" style="1" customWidth="1"/>
    <col min="7" max="7" width="16.50390625" style="1" hidden="1" customWidth="1"/>
    <col min="8" max="8" width="9.125" style="52" hidden="1" customWidth="1"/>
    <col min="9" max="9" width="2.50390625" style="1" hidden="1" customWidth="1"/>
    <col min="10" max="10" width="11.625" style="180" hidden="1" customWidth="1"/>
    <col min="11" max="11" width="15.00390625" style="1" hidden="1" customWidth="1"/>
    <col min="12" max="12" width="0" style="1" hidden="1" customWidth="1"/>
    <col min="13" max="16384" width="9.125" style="1" customWidth="1"/>
  </cols>
  <sheetData>
    <row r="1" spans="1:12" ht="38.25" customHeight="1">
      <c r="A1" s="198"/>
      <c r="B1" s="199"/>
      <c r="C1" s="199"/>
      <c r="D1" s="199"/>
      <c r="E1" s="199"/>
      <c r="F1" s="199"/>
      <c r="G1" s="119"/>
      <c r="H1" s="178"/>
      <c r="I1" s="119"/>
      <c r="J1" s="176"/>
      <c r="K1" s="119"/>
      <c r="L1" s="119"/>
    </row>
    <row r="2" spans="1:12" ht="24" customHeight="1" thickBot="1">
      <c r="A2" s="418" t="s">
        <v>230</v>
      </c>
      <c r="B2" s="419"/>
      <c r="C2" s="419"/>
      <c r="D2" s="419"/>
      <c r="E2" s="200"/>
      <c r="F2" s="201" t="s">
        <v>8</v>
      </c>
      <c r="G2" s="174"/>
      <c r="H2" s="177"/>
      <c r="I2" s="174"/>
      <c r="J2" s="195"/>
      <c r="K2" s="174"/>
      <c r="L2" s="174"/>
    </row>
    <row r="3" spans="1:12" ht="13.5" customHeight="1">
      <c r="A3" s="198"/>
      <c r="B3" s="198"/>
      <c r="C3" s="198"/>
      <c r="D3" s="198"/>
      <c r="E3" s="202" t="s">
        <v>231</v>
      </c>
      <c r="F3" s="203" t="s">
        <v>232</v>
      </c>
      <c r="G3" s="119"/>
      <c r="H3" s="178"/>
      <c r="I3" s="119"/>
      <c r="J3" s="176"/>
      <c r="K3" s="119"/>
      <c r="L3" s="119"/>
    </row>
    <row r="4" spans="1:6" ht="13.5" customHeight="1">
      <c r="A4" s="198"/>
      <c r="B4" s="198"/>
      <c r="C4" s="204"/>
      <c r="D4" s="204"/>
      <c r="E4" s="205" t="s">
        <v>233</v>
      </c>
      <c r="F4" s="206" t="s">
        <v>515</v>
      </c>
    </row>
    <row r="5" spans="1:12" ht="13.5" customHeight="1">
      <c r="A5" s="198" t="s">
        <v>234</v>
      </c>
      <c r="B5" s="198"/>
      <c r="C5" s="198"/>
      <c r="D5" s="198"/>
      <c r="E5" s="205" t="s">
        <v>235</v>
      </c>
      <c r="F5" s="207" t="s">
        <v>97</v>
      </c>
      <c r="G5" s="174"/>
      <c r="H5" s="177"/>
      <c r="I5" s="174"/>
      <c r="J5" s="195"/>
      <c r="K5" s="174"/>
      <c r="L5" s="174"/>
    </row>
    <row r="6" spans="1:12" ht="13.5" customHeight="1">
      <c r="A6" s="198" t="s">
        <v>236</v>
      </c>
      <c r="B6" s="208"/>
      <c r="C6" s="208"/>
      <c r="D6" s="208"/>
      <c r="E6" s="205" t="s">
        <v>237</v>
      </c>
      <c r="F6" s="206"/>
      <c r="G6" s="119"/>
      <c r="H6" s="178"/>
      <c r="I6" s="119"/>
      <c r="J6" s="176"/>
      <c r="K6" s="119"/>
      <c r="L6" s="119"/>
    </row>
    <row r="7" spans="1:6" ht="13.5" customHeight="1">
      <c r="A7" s="198" t="s">
        <v>244</v>
      </c>
      <c r="B7" s="209"/>
      <c r="C7" s="209"/>
      <c r="D7" s="209"/>
      <c r="E7" s="205" t="s">
        <v>238</v>
      </c>
      <c r="F7" s="207" t="s">
        <v>96</v>
      </c>
    </row>
    <row r="8" spans="1:12" ht="13.5" customHeight="1">
      <c r="A8" s="198" t="s">
        <v>239</v>
      </c>
      <c r="B8" s="209"/>
      <c r="C8" s="198"/>
      <c r="D8" s="198"/>
      <c r="E8" s="198"/>
      <c r="F8" s="206"/>
      <c r="G8" s="174"/>
      <c r="H8" s="177"/>
      <c r="I8" s="174"/>
      <c r="J8" s="195"/>
      <c r="K8" s="174"/>
      <c r="L8" s="174"/>
    </row>
    <row r="9" spans="1:12" ht="13.5" customHeight="1" thickBot="1">
      <c r="A9" s="198" t="s">
        <v>240</v>
      </c>
      <c r="B9" s="198"/>
      <c r="C9" s="198"/>
      <c r="D9" s="198"/>
      <c r="E9" s="198"/>
      <c r="F9" s="210" t="s">
        <v>2</v>
      </c>
      <c r="G9" s="174"/>
      <c r="H9" s="177"/>
      <c r="I9" s="174"/>
      <c r="K9" s="180"/>
      <c r="L9" s="174"/>
    </row>
    <row r="10" spans="1:12" ht="13.5" customHeight="1">
      <c r="A10" s="312"/>
      <c r="B10" s="211"/>
      <c r="C10" s="211"/>
      <c r="D10" s="211"/>
      <c r="E10" s="211"/>
      <c r="F10" s="211"/>
      <c r="G10" s="174"/>
      <c r="H10" s="177"/>
      <c r="I10" s="174"/>
      <c r="J10" s="195"/>
      <c r="K10" s="180"/>
      <c r="L10" s="174"/>
    </row>
    <row r="11" spans="1:11" ht="14.25" customHeight="1">
      <c r="A11" s="212"/>
      <c r="B11" s="213"/>
      <c r="C11" s="213" t="s">
        <v>242</v>
      </c>
      <c r="D11" s="214"/>
      <c r="E11" s="215"/>
      <c r="F11" s="216"/>
      <c r="K11" s="180"/>
    </row>
    <row r="12" spans="1:6" ht="5.25" customHeight="1" thickBot="1">
      <c r="A12" s="217"/>
      <c r="B12" s="217"/>
      <c r="C12" s="218"/>
      <c r="D12" s="219"/>
      <c r="E12" s="220"/>
      <c r="F12" s="221"/>
    </row>
    <row r="13" spans="1:6" ht="12.75" customHeight="1">
      <c r="A13" s="222"/>
      <c r="B13" s="223"/>
      <c r="C13" s="223"/>
      <c r="D13" s="224"/>
      <c r="E13" s="224" t="s">
        <v>18</v>
      </c>
      <c r="F13" s="224"/>
    </row>
    <row r="14" spans="1:12" ht="9.75" customHeight="1">
      <c r="A14" s="227"/>
      <c r="B14" s="225" t="s">
        <v>27</v>
      </c>
      <c r="C14" s="225"/>
      <c r="D14" s="226" t="s">
        <v>87</v>
      </c>
      <c r="E14" s="226"/>
      <c r="F14" s="226" t="s">
        <v>6</v>
      </c>
      <c r="G14" s="174"/>
      <c r="H14" s="177"/>
      <c r="I14" s="174"/>
      <c r="J14" s="195"/>
      <c r="K14" s="174"/>
      <c r="L14" s="174"/>
    </row>
    <row r="15" spans="1:6" ht="9.75" customHeight="1">
      <c r="A15" s="227" t="s">
        <v>9</v>
      </c>
      <c r="B15" s="225" t="s">
        <v>28</v>
      </c>
      <c r="C15" s="225" t="s">
        <v>11</v>
      </c>
      <c r="D15" s="226" t="s">
        <v>88</v>
      </c>
      <c r="E15" s="226"/>
      <c r="F15" s="226" t="s">
        <v>7</v>
      </c>
    </row>
    <row r="16" spans="1:11" ht="9.75" customHeight="1">
      <c r="A16" s="227"/>
      <c r="B16" s="225" t="s">
        <v>29</v>
      </c>
      <c r="C16" s="225"/>
      <c r="D16" s="226" t="s">
        <v>7</v>
      </c>
      <c r="E16" s="226"/>
      <c r="F16" s="226"/>
      <c r="K16" s="180"/>
    </row>
    <row r="17" spans="1:6" ht="9.75" customHeight="1" thickBot="1">
      <c r="A17" s="228"/>
      <c r="B17" s="229"/>
      <c r="C17" s="229"/>
      <c r="D17" s="230"/>
      <c r="E17" s="230"/>
      <c r="F17" s="230"/>
    </row>
    <row r="18" spans="1:6" ht="9.75" customHeight="1" thickBot="1">
      <c r="A18" s="231">
        <v>1</v>
      </c>
      <c r="B18" s="231">
        <v>2</v>
      </c>
      <c r="C18" s="231">
        <v>3</v>
      </c>
      <c r="D18" s="232" t="s">
        <v>4</v>
      </c>
      <c r="E18" s="232" t="s">
        <v>5</v>
      </c>
      <c r="F18" s="232" t="s">
        <v>19</v>
      </c>
    </row>
    <row r="19" spans="1:88" s="171" customFormat="1" ht="33" customHeight="1" thickBot="1">
      <c r="A19" s="377" t="s">
        <v>26</v>
      </c>
      <c r="B19" s="322" t="s">
        <v>38</v>
      </c>
      <c r="C19" s="323" t="s">
        <v>57</v>
      </c>
      <c r="D19" s="324">
        <f>D21+D77</f>
        <v>52432951.18</v>
      </c>
      <c r="E19" s="324">
        <f>E21+E77</f>
        <v>5729422.130000001</v>
      </c>
      <c r="F19" s="324">
        <f>F21+F77</f>
        <v>46705446.55</v>
      </c>
      <c r="G19" s="180">
        <v>79194711.19</v>
      </c>
      <c r="H19" s="52"/>
      <c r="I19" s="1"/>
      <c r="J19" s="180"/>
      <c r="K19" s="1"/>
      <c r="L19" s="1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</row>
    <row r="20" spans="1:88" s="191" customFormat="1" ht="15.75" customHeight="1" thickBot="1">
      <c r="A20" s="233" t="s">
        <v>10</v>
      </c>
      <c r="B20" s="234"/>
      <c r="C20" s="288"/>
      <c r="D20" s="254"/>
      <c r="E20" s="254"/>
      <c r="F20" s="254"/>
      <c r="G20" s="195">
        <f>E19-G19</f>
        <v>-73465289.06</v>
      </c>
      <c r="H20" s="177"/>
      <c r="I20" s="174"/>
      <c r="J20" s="195"/>
      <c r="K20" s="174"/>
      <c r="L20" s="17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 s="171" customFormat="1" ht="32.25" customHeight="1" thickBot="1">
      <c r="A21" s="272" t="s">
        <v>98</v>
      </c>
      <c r="B21" s="325"/>
      <c r="C21" s="378"/>
      <c r="D21" s="379">
        <f>D23+D38+D43+D49+D53+D57+D62+D65+D69</f>
        <v>8200000</v>
      </c>
      <c r="E21" s="326">
        <f>E23+E38+E43+E49+E53+E57+E62+E65+E69+E75</f>
        <v>1936623.5099999998</v>
      </c>
      <c r="F21" s="326">
        <f>F23+F38+F43+F49+F53+F57+F62+F65+F74+F75+F69</f>
        <v>6265293.989999999</v>
      </c>
      <c r="G21" s="1"/>
      <c r="H21" s="52"/>
      <c r="I21" s="1"/>
      <c r="J21" s="180"/>
      <c r="K21" s="1"/>
      <c r="L21" s="1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</row>
    <row r="22" spans="1:6" ht="15" customHeight="1" hidden="1" thickBot="1">
      <c r="A22" s="235" t="s">
        <v>278</v>
      </c>
      <c r="B22" s="236"/>
      <c r="C22" s="240" t="s">
        <v>279</v>
      </c>
      <c r="D22" s="254"/>
      <c r="E22" s="254"/>
      <c r="F22" s="277"/>
    </row>
    <row r="23" spans="1:88" s="192" customFormat="1" ht="15" customHeight="1" thickBot="1">
      <c r="A23" s="269" t="s">
        <v>160</v>
      </c>
      <c r="B23" s="237"/>
      <c r="C23" s="289" t="s">
        <v>275</v>
      </c>
      <c r="D23" s="287">
        <f>D24+D27+D28+D29+D31+D25+D26+D30</f>
        <v>5500000</v>
      </c>
      <c r="E23" s="287">
        <f>E24+E27+E28+E29+E31+E25+E26+E30</f>
        <v>1028235.7899999999</v>
      </c>
      <c r="F23" s="287">
        <f>F24+F25+F26+F27+F28+F29+F30+F31</f>
        <v>4471764.21</v>
      </c>
      <c r="G23" s="1"/>
      <c r="H23" s="52"/>
      <c r="I23" s="1"/>
      <c r="J23" s="180" t="s">
        <v>459</v>
      </c>
      <c r="K23" s="180">
        <f>E23+E43+E49+E53</f>
        <v>1031634.2899999999</v>
      </c>
      <c r="L23" s="1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</row>
    <row r="24" spans="1:11" ht="15" customHeight="1" thickBot="1">
      <c r="A24" s="374" t="s">
        <v>160</v>
      </c>
      <c r="B24" s="234"/>
      <c r="C24" s="247" t="s">
        <v>455</v>
      </c>
      <c r="D24" s="254">
        <v>5500000</v>
      </c>
      <c r="E24" s="256">
        <v>0</v>
      </c>
      <c r="F24" s="251">
        <f aca="true" t="shared" si="0" ref="F24:F31">D24-E24</f>
        <v>5500000</v>
      </c>
      <c r="G24" s="408"/>
      <c r="K24" s="180"/>
    </row>
    <row r="25" spans="1:11" ht="15" customHeight="1" thickBot="1">
      <c r="A25" s="374" t="s">
        <v>160</v>
      </c>
      <c r="B25" s="234"/>
      <c r="C25" s="247" t="s">
        <v>513</v>
      </c>
      <c r="D25" s="256">
        <v>0</v>
      </c>
      <c r="E25" s="256">
        <v>100</v>
      </c>
      <c r="F25" s="251">
        <f t="shared" si="0"/>
        <v>-100</v>
      </c>
      <c r="G25" s="408"/>
      <c r="K25" s="180"/>
    </row>
    <row r="26" spans="1:11" ht="15" customHeight="1" thickBot="1">
      <c r="A26" s="374" t="s">
        <v>160</v>
      </c>
      <c r="B26" s="234"/>
      <c r="C26" s="247" t="s">
        <v>263</v>
      </c>
      <c r="D26" s="256">
        <v>0</v>
      </c>
      <c r="E26" s="256">
        <v>44.46</v>
      </c>
      <c r="F26" s="254">
        <f t="shared" si="0"/>
        <v>-44.46</v>
      </c>
      <c r="G26" s="408"/>
      <c r="K26" s="180"/>
    </row>
    <row r="27" spans="1:11" ht="15" customHeight="1" thickBot="1">
      <c r="A27" s="374" t="s">
        <v>160</v>
      </c>
      <c r="B27" s="234"/>
      <c r="C27" s="247" t="s">
        <v>457</v>
      </c>
      <c r="D27" s="256">
        <v>0</v>
      </c>
      <c r="E27" s="256">
        <v>0</v>
      </c>
      <c r="F27" s="251">
        <f t="shared" si="0"/>
        <v>0</v>
      </c>
      <c r="K27" s="180"/>
    </row>
    <row r="28" spans="1:6" ht="15" customHeight="1" thickBot="1">
      <c r="A28" s="374" t="s">
        <v>160</v>
      </c>
      <c r="B28" s="234"/>
      <c r="C28" s="247" t="s">
        <v>456</v>
      </c>
      <c r="D28" s="256">
        <v>0</v>
      </c>
      <c r="E28" s="256">
        <v>84</v>
      </c>
      <c r="F28" s="251">
        <f t="shared" si="0"/>
        <v>-84</v>
      </c>
    </row>
    <row r="29" spans="1:6" ht="15" customHeight="1" thickBot="1">
      <c r="A29" s="416" t="s">
        <v>160</v>
      </c>
      <c r="B29" s="234"/>
      <c r="C29" s="247" t="s">
        <v>197</v>
      </c>
      <c r="D29" s="256">
        <v>0</v>
      </c>
      <c r="E29" s="256">
        <v>1027092.04</v>
      </c>
      <c r="F29" s="251">
        <f t="shared" si="0"/>
        <v>-1027092.04</v>
      </c>
    </row>
    <row r="30" spans="1:6" ht="15" customHeight="1" thickBot="1">
      <c r="A30" s="374" t="s">
        <v>160</v>
      </c>
      <c r="B30" s="415"/>
      <c r="C30" s="247" t="s">
        <v>512</v>
      </c>
      <c r="D30" s="256">
        <v>0</v>
      </c>
      <c r="E30" s="256">
        <v>798.19</v>
      </c>
      <c r="F30" s="251">
        <f t="shared" si="0"/>
        <v>-798.19</v>
      </c>
    </row>
    <row r="31" spans="1:12" ht="15" customHeight="1" thickBot="1">
      <c r="A31" s="414" t="s">
        <v>160</v>
      </c>
      <c r="B31" s="234"/>
      <c r="C31" s="247" t="s">
        <v>203</v>
      </c>
      <c r="D31" s="256">
        <v>0</v>
      </c>
      <c r="E31" s="256">
        <v>117.1</v>
      </c>
      <c r="F31" s="251">
        <f t="shared" si="0"/>
        <v>-117.1</v>
      </c>
      <c r="G31" s="37"/>
      <c r="H31" s="327"/>
      <c r="I31" s="37"/>
      <c r="J31" s="196"/>
      <c r="K31" s="37"/>
      <c r="L31" s="37"/>
    </row>
    <row r="32" spans="1:12" ht="31.5" customHeight="1" hidden="1" thickBot="1">
      <c r="A32" s="374" t="s">
        <v>160</v>
      </c>
      <c r="B32" s="234"/>
      <c r="C32" s="247" t="s">
        <v>197</v>
      </c>
      <c r="D32" s="254">
        <v>0</v>
      </c>
      <c r="E32" s="256">
        <v>0</v>
      </c>
      <c r="F32" s="251">
        <f aca="true" t="shared" si="1" ref="F32:F37">D32-E32</f>
        <v>0</v>
      </c>
      <c r="G32" s="119"/>
      <c r="H32" s="178"/>
      <c r="I32" s="119"/>
      <c r="J32" s="176"/>
      <c r="K32" s="119"/>
      <c r="L32" s="119"/>
    </row>
    <row r="33" spans="1:12" ht="15" customHeight="1" hidden="1" thickBot="1">
      <c r="A33" s="374" t="s">
        <v>160</v>
      </c>
      <c r="B33" s="234"/>
      <c r="C33" s="247" t="s">
        <v>197</v>
      </c>
      <c r="D33" s="254">
        <v>0</v>
      </c>
      <c r="E33" s="256">
        <v>0</v>
      </c>
      <c r="F33" s="251">
        <f t="shared" si="1"/>
        <v>0</v>
      </c>
      <c r="G33" s="119"/>
      <c r="H33" s="178"/>
      <c r="I33" s="119"/>
      <c r="J33" s="176"/>
      <c r="K33" s="180"/>
      <c r="L33" s="119"/>
    </row>
    <row r="34" spans="1:12" ht="15" customHeight="1" hidden="1" thickBot="1">
      <c r="A34" s="374" t="s">
        <v>160</v>
      </c>
      <c r="B34" s="234"/>
      <c r="C34" s="247" t="s">
        <v>197</v>
      </c>
      <c r="D34" s="254">
        <v>0</v>
      </c>
      <c r="E34" s="256">
        <v>0</v>
      </c>
      <c r="F34" s="251">
        <f t="shared" si="1"/>
        <v>0</v>
      </c>
      <c r="G34" s="119"/>
      <c r="H34" s="178"/>
      <c r="I34" s="119"/>
      <c r="J34" s="176"/>
      <c r="K34" s="119"/>
      <c r="L34" s="119"/>
    </row>
    <row r="35" spans="1:12" ht="15" customHeight="1" hidden="1" thickBot="1">
      <c r="A35" s="374" t="s">
        <v>204</v>
      </c>
      <c r="B35" s="234"/>
      <c r="C35" s="247" t="s">
        <v>197</v>
      </c>
      <c r="D35" s="254">
        <v>0</v>
      </c>
      <c r="E35" s="256">
        <v>0</v>
      </c>
      <c r="F35" s="251">
        <f t="shared" si="1"/>
        <v>0</v>
      </c>
      <c r="G35" s="119"/>
      <c r="H35" s="178"/>
      <c r="I35" s="119"/>
      <c r="J35" s="176"/>
      <c r="K35" s="119"/>
      <c r="L35" s="119"/>
    </row>
    <row r="36" spans="1:12" ht="15" customHeight="1" hidden="1" thickBot="1">
      <c r="A36" s="374" t="s">
        <v>204</v>
      </c>
      <c r="B36" s="234"/>
      <c r="C36" s="247" t="s">
        <v>197</v>
      </c>
      <c r="D36" s="254">
        <v>0</v>
      </c>
      <c r="E36" s="256">
        <v>0</v>
      </c>
      <c r="F36" s="251">
        <f t="shared" si="1"/>
        <v>0</v>
      </c>
      <c r="G36" s="119"/>
      <c r="H36" s="178"/>
      <c r="I36" s="119"/>
      <c r="J36" s="176"/>
      <c r="K36" s="119"/>
      <c r="L36" s="119"/>
    </row>
    <row r="37" spans="1:12" ht="15" customHeight="1" hidden="1" thickBot="1">
      <c r="A37" s="374" t="s">
        <v>204</v>
      </c>
      <c r="B37" s="234"/>
      <c r="C37" s="247" t="s">
        <v>197</v>
      </c>
      <c r="D37" s="254">
        <v>0</v>
      </c>
      <c r="E37" s="256">
        <v>0</v>
      </c>
      <c r="F37" s="251">
        <f t="shared" si="1"/>
        <v>0</v>
      </c>
      <c r="G37" s="119"/>
      <c r="H37" s="178"/>
      <c r="I37" s="119"/>
      <c r="J37" s="176"/>
      <c r="K37" s="119"/>
      <c r="L37" s="119"/>
    </row>
    <row r="38" spans="1:12" ht="39" customHeight="1" thickBot="1">
      <c r="A38" s="270" t="s">
        <v>290</v>
      </c>
      <c r="B38" s="271"/>
      <c r="C38" s="275" t="s">
        <v>292</v>
      </c>
      <c r="D38" s="276">
        <f>D39+D40+D41+D42</f>
        <v>1084000</v>
      </c>
      <c r="E38" s="276">
        <f>E39+E40+E41+E42</f>
        <v>130076.25</v>
      </c>
      <c r="F38" s="276">
        <f>F39+F40+F41+F42</f>
        <v>953923.75</v>
      </c>
      <c r="G38" s="119"/>
      <c r="H38" s="178"/>
      <c r="I38" s="119"/>
      <c r="J38" s="176"/>
      <c r="K38" s="119"/>
      <c r="L38" s="119"/>
    </row>
    <row r="39" spans="1:12" ht="36" customHeight="1" thickBot="1">
      <c r="A39" s="284" t="s">
        <v>291</v>
      </c>
      <c r="B39" s="236"/>
      <c r="C39" s="274" t="s">
        <v>293</v>
      </c>
      <c r="D39" s="254">
        <v>377000</v>
      </c>
      <c r="E39" s="256">
        <v>54494.36</v>
      </c>
      <c r="F39" s="307">
        <f>D39-E39</f>
        <v>322505.64</v>
      </c>
      <c r="G39" s="409"/>
      <c r="H39" s="178"/>
      <c r="I39" s="119"/>
      <c r="J39" s="176"/>
      <c r="K39" s="119"/>
      <c r="L39" s="119"/>
    </row>
    <row r="40" spans="1:12" ht="48.75" customHeight="1" thickBot="1">
      <c r="A40" s="284" t="s">
        <v>287</v>
      </c>
      <c r="B40" s="236"/>
      <c r="C40" s="273" t="s">
        <v>294</v>
      </c>
      <c r="D40" s="254">
        <v>3000</v>
      </c>
      <c r="E40" s="256">
        <v>294.15</v>
      </c>
      <c r="F40" s="307">
        <f>D40-E40</f>
        <v>2705.85</v>
      </c>
      <c r="G40" s="409"/>
      <c r="H40" s="178"/>
      <c r="I40" s="119"/>
      <c r="J40" s="176"/>
      <c r="K40" s="119"/>
      <c r="L40" s="119"/>
    </row>
    <row r="41" spans="1:12" ht="51" customHeight="1" thickBot="1">
      <c r="A41" s="284" t="s">
        <v>288</v>
      </c>
      <c r="B41" s="236"/>
      <c r="C41" s="273" t="s">
        <v>295</v>
      </c>
      <c r="D41" s="254">
        <v>704000</v>
      </c>
      <c r="E41" s="256">
        <v>88893.8</v>
      </c>
      <c r="F41" s="307">
        <f>D41-E41</f>
        <v>615106.2</v>
      </c>
      <c r="G41" s="409"/>
      <c r="H41" s="178"/>
      <c r="I41" s="119"/>
      <c r="J41" s="176"/>
      <c r="K41" s="119"/>
      <c r="L41" s="119"/>
    </row>
    <row r="42" spans="1:12" s="174" customFormat="1" ht="48.75" customHeight="1" thickBot="1">
      <c r="A42" s="284" t="s">
        <v>289</v>
      </c>
      <c r="B42" s="238"/>
      <c r="C42" s="273" t="s">
        <v>296</v>
      </c>
      <c r="D42" s="254">
        <f>'[1]З-Речка'!$D$20</f>
        <v>0</v>
      </c>
      <c r="E42" s="256">
        <v>-13606.06</v>
      </c>
      <c r="F42" s="307">
        <f>D42-E42</f>
        <v>13606.06</v>
      </c>
      <c r="G42" s="119"/>
      <c r="H42" s="178"/>
      <c r="I42" s="119"/>
      <c r="J42" s="176"/>
      <c r="K42" s="119"/>
      <c r="L42" s="119"/>
    </row>
    <row r="43" spans="1:12" ht="15" customHeight="1" thickBot="1">
      <c r="A43" s="280" t="s">
        <v>297</v>
      </c>
      <c r="B43" s="282"/>
      <c r="C43" s="290" t="s">
        <v>249</v>
      </c>
      <c r="D43" s="276">
        <f>D44+D47+D46+D45+D48</f>
        <v>4000</v>
      </c>
      <c r="E43" s="276">
        <f>E44+E47+E46+E48+E45</f>
        <v>3398.5</v>
      </c>
      <c r="F43" s="276">
        <f>F44+F47</f>
        <v>2519</v>
      </c>
      <c r="G43" s="119"/>
      <c r="H43" s="178"/>
      <c r="I43" s="119"/>
      <c r="J43" s="176"/>
      <c r="K43" s="119"/>
      <c r="L43" s="119"/>
    </row>
    <row r="44" spans="1:12" ht="49.5" customHeight="1" thickBot="1">
      <c r="A44" s="285" t="s">
        <v>298</v>
      </c>
      <c r="B44" s="239"/>
      <c r="C44" s="240" t="s">
        <v>277</v>
      </c>
      <c r="D44" s="256">
        <v>4000</v>
      </c>
      <c r="E44" s="256">
        <v>618</v>
      </c>
      <c r="F44" s="307">
        <f>D44-E44</f>
        <v>3382</v>
      </c>
      <c r="G44" s="409"/>
      <c r="H44" s="178"/>
      <c r="I44" s="119"/>
      <c r="J44" s="176"/>
      <c r="K44" s="119"/>
      <c r="L44" s="119"/>
    </row>
    <row r="45" spans="1:12" ht="49.5" customHeight="1" thickBot="1">
      <c r="A45" s="285" t="s">
        <v>298</v>
      </c>
      <c r="B45" s="239"/>
      <c r="C45" s="240" t="s">
        <v>141</v>
      </c>
      <c r="D45" s="256">
        <v>0</v>
      </c>
      <c r="E45" s="256">
        <v>1869.49</v>
      </c>
      <c r="F45" s="307">
        <f>D45-E45</f>
        <v>-1869.49</v>
      </c>
      <c r="G45" s="409"/>
      <c r="H45" s="178"/>
      <c r="I45" s="119"/>
      <c r="J45" s="176"/>
      <c r="K45" s="119"/>
      <c r="L45" s="119"/>
    </row>
    <row r="46" spans="1:12" ht="49.5" customHeight="1" thickBot="1">
      <c r="A46" s="285" t="s">
        <v>298</v>
      </c>
      <c r="B46" s="239"/>
      <c r="C46" s="240" t="s">
        <v>514</v>
      </c>
      <c r="D46" s="256">
        <v>0</v>
      </c>
      <c r="E46" s="256">
        <v>33.92</v>
      </c>
      <c r="F46" s="307">
        <f>D46-E46</f>
        <v>-33.92</v>
      </c>
      <c r="G46" s="119"/>
      <c r="H46" s="178"/>
      <c r="I46" s="119"/>
      <c r="J46" s="176"/>
      <c r="K46" s="119"/>
      <c r="L46" s="119"/>
    </row>
    <row r="47" spans="1:6" ht="60" customHeight="1" thickBot="1">
      <c r="A47" s="285" t="s">
        <v>299</v>
      </c>
      <c r="B47" s="239"/>
      <c r="C47" s="240" t="s">
        <v>411</v>
      </c>
      <c r="D47" s="256">
        <v>0</v>
      </c>
      <c r="E47" s="256">
        <v>863</v>
      </c>
      <c r="F47" s="307">
        <f>D47-E47</f>
        <v>-863</v>
      </c>
    </row>
    <row r="48" spans="1:6" ht="60" customHeight="1" thickBot="1">
      <c r="A48" s="285" t="s">
        <v>299</v>
      </c>
      <c r="B48" s="239"/>
      <c r="C48" s="240" t="s">
        <v>321</v>
      </c>
      <c r="D48" s="256">
        <v>0</v>
      </c>
      <c r="E48" s="256">
        <v>14.09</v>
      </c>
      <c r="F48" s="307">
        <f>D48-E48</f>
        <v>-14.09</v>
      </c>
    </row>
    <row r="49" spans="1:6" ht="15" customHeight="1" thickBot="1">
      <c r="A49" s="280" t="s">
        <v>160</v>
      </c>
      <c r="B49" s="281"/>
      <c r="C49" s="291" t="s">
        <v>511</v>
      </c>
      <c r="D49" s="292">
        <f>D50+D51+D52</f>
        <v>13000</v>
      </c>
      <c r="E49" s="292">
        <f>E50+E51+E52</f>
        <v>0</v>
      </c>
      <c r="F49" s="292">
        <f>F50+F51+F52</f>
        <v>13000</v>
      </c>
    </row>
    <row r="50" spans="1:7" ht="15" customHeight="1" thickBot="1">
      <c r="A50" s="417" t="s">
        <v>144</v>
      </c>
      <c r="B50" s="239"/>
      <c r="C50" s="240" t="s">
        <v>206</v>
      </c>
      <c r="D50" s="256">
        <v>13000</v>
      </c>
      <c r="E50" s="256">
        <v>0</v>
      </c>
      <c r="F50" s="256">
        <f>D50-E50</f>
        <v>13000</v>
      </c>
      <c r="G50" s="408"/>
    </row>
    <row r="51" spans="1:12" s="119" customFormat="1" ht="15" customHeight="1" thickBot="1">
      <c r="A51" s="235" t="s">
        <v>144</v>
      </c>
      <c r="B51" s="239"/>
      <c r="C51" s="240" t="s">
        <v>200</v>
      </c>
      <c r="D51" s="256">
        <v>0</v>
      </c>
      <c r="E51" s="256">
        <v>0</v>
      </c>
      <c r="F51" s="256">
        <f>D51-E51</f>
        <v>0</v>
      </c>
      <c r="G51" s="1"/>
      <c r="H51" s="52"/>
      <c r="I51" s="1"/>
      <c r="J51" s="180"/>
      <c r="K51" s="1"/>
      <c r="L51" s="1"/>
    </row>
    <row r="52" spans="1:12" s="174" customFormat="1" ht="15" customHeight="1" thickBot="1">
      <c r="A52" s="235" t="s">
        <v>144</v>
      </c>
      <c r="B52" s="239"/>
      <c r="C52" s="240" t="s">
        <v>201</v>
      </c>
      <c r="D52" s="256">
        <v>0</v>
      </c>
      <c r="E52" s="256">
        <v>0</v>
      </c>
      <c r="F52" s="256">
        <f>D52-E52</f>
        <v>0</v>
      </c>
      <c r="G52" s="1"/>
      <c r="H52" s="52"/>
      <c r="I52" s="1"/>
      <c r="J52" s="180"/>
      <c r="K52" s="1"/>
      <c r="L52" s="1"/>
    </row>
    <row r="53" spans="1:12" s="119" customFormat="1" ht="15" customHeight="1" thickBot="1">
      <c r="A53" s="280" t="s">
        <v>99</v>
      </c>
      <c r="B53" s="281"/>
      <c r="C53" s="291" t="s">
        <v>250</v>
      </c>
      <c r="D53" s="292">
        <f>D54+D55</f>
        <v>94000</v>
      </c>
      <c r="E53" s="292">
        <f>E54+E55+E56</f>
        <v>0</v>
      </c>
      <c r="F53" s="292">
        <f>F54+F55</f>
        <v>94000</v>
      </c>
      <c r="G53" s="1"/>
      <c r="H53" s="52"/>
      <c r="I53" s="1"/>
      <c r="J53" s="180"/>
      <c r="K53" s="1"/>
      <c r="L53" s="1"/>
    </row>
    <row r="54" spans="1:7" ht="15" customHeight="1" thickBot="1">
      <c r="A54" s="235" t="s">
        <v>99</v>
      </c>
      <c r="B54" s="239"/>
      <c r="C54" s="240" t="s">
        <v>141</v>
      </c>
      <c r="D54" s="256">
        <v>94000</v>
      </c>
      <c r="E54" s="403">
        <v>0</v>
      </c>
      <c r="F54" s="307">
        <f>D54-E54</f>
        <v>94000</v>
      </c>
      <c r="G54" s="408"/>
    </row>
    <row r="55" spans="1:12" s="174" customFormat="1" ht="15" customHeight="1" thickBot="1">
      <c r="A55" s="235" t="s">
        <v>99</v>
      </c>
      <c r="B55" s="239"/>
      <c r="C55" s="240" t="s">
        <v>1</v>
      </c>
      <c r="D55" s="256">
        <v>0</v>
      </c>
      <c r="E55" s="403">
        <v>0</v>
      </c>
      <c r="F55" s="307">
        <f>D55-E55</f>
        <v>0</v>
      </c>
      <c r="G55" s="30"/>
      <c r="H55" s="179"/>
      <c r="I55" s="30"/>
      <c r="J55" s="175"/>
      <c r="K55" s="30"/>
      <c r="L55" s="30"/>
    </row>
    <row r="56" spans="1:12" s="174" customFormat="1" ht="15" customHeight="1" thickBot="1">
      <c r="A56" s="235" t="s">
        <v>99</v>
      </c>
      <c r="B56" s="239"/>
      <c r="C56" s="240" t="s">
        <v>321</v>
      </c>
      <c r="D56" s="256">
        <v>0</v>
      </c>
      <c r="E56" s="403">
        <v>0</v>
      </c>
      <c r="F56" s="307">
        <f>D56-E56</f>
        <v>0</v>
      </c>
      <c r="G56" s="30"/>
      <c r="H56" s="179"/>
      <c r="I56" s="30"/>
      <c r="J56" s="175"/>
      <c r="K56" s="30"/>
      <c r="L56" s="30"/>
    </row>
    <row r="57" spans="1:12" s="119" customFormat="1" ht="39" customHeight="1" thickBot="1">
      <c r="A57" s="280" t="s">
        <v>302</v>
      </c>
      <c r="B57" s="279"/>
      <c r="C57" s="290" t="s">
        <v>316</v>
      </c>
      <c r="D57" s="276">
        <f>D59+D61</f>
        <v>440000</v>
      </c>
      <c r="E57" s="276">
        <f>E59+E61</f>
        <v>58362.149999999994</v>
      </c>
      <c r="F57" s="276">
        <f>F59+F61</f>
        <v>381637.85</v>
      </c>
      <c r="G57" s="1"/>
      <c r="H57" s="52"/>
      <c r="I57" s="1"/>
      <c r="J57" s="180"/>
      <c r="K57" s="1"/>
      <c r="L57" s="1"/>
    </row>
    <row r="58" spans="1:6" ht="96" customHeight="1" hidden="1" thickBot="1">
      <c r="A58" s="311" t="s">
        <v>303</v>
      </c>
      <c r="B58" s="241"/>
      <c r="C58" s="250" t="s">
        <v>304</v>
      </c>
      <c r="D58" s="251"/>
      <c r="E58" s="251"/>
      <c r="F58" s="277"/>
    </row>
    <row r="59" spans="1:12" s="174" customFormat="1" ht="46.5" customHeight="1" thickBot="1">
      <c r="A59" s="305" t="s">
        <v>322</v>
      </c>
      <c r="B59" s="239"/>
      <c r="C59" s="306" t="s">
        <v>168</v>
      </c>
      <c r="D59" s="254">
        <v>160000</v>
      </c>
      <c r="E59" s="256">
        <v>12763.95</v>
      </c>
      <c r="F59" s="256">
        <f>D59-E59</f>
        <v>147236.05</v>
      </c>
      <c r="G59" s="1"/>
      <c r="H59" s="52"/>
      <c r="I59" s="1"/>
      <c r="J59" s="180"/>
      <c r="K59" s="1"/>
      <c r="L59" s="1"/>
    </row>
    <row r="60" spans="1:12" s="174" customFormat="1" ht="90" customHeight="1" hidden="1" thickBot="1">
      <c r="A60" s="313" t="s">
        <v>305</v>
      </c>
      <c r="B60" s="309"/>
      <c r="C60" s="310" t="s">
        <v>306</v>
      </c>
      <c r="D60" s="307"/>
      <c r="E60" s="256">
        <v>0</v>
      </c>
      <c r="F60" s="256">
        <f>D60-E60</f>
        <v>0</v>
      </c>
      <c r="G60" s="1"/>
      <c r="H60" s="52"/>
      <c r="I60" s="1"/>
      <c r="J60" s="180"/>
      <c r="K60" s="1"/>
      <c r="L60" s="1"/>
    </row>
    <row r="61" spans="1:12" s="174" customFormat="1" ht="54.75" customHeight="1" thickBot="1">
      <c r="A61" s="239" t="s">
        <v>307</v>
      </c>
      <c r="B61" s="239"/>
      <c r="C61" s="240" t="s">
        <v>175</v>
      </c>
      <c r="D61" s="256">
        <v>280000</v>
      </c>
      <c r="E61" s="256">
        <v>45598.2</v>
      </c>
      <c r="F61" s="256">
        <f>D61-E61</f>
        <v>234401.8</v>
      </c>
      <c r="G61" s="408"/>
      <c r="H61" s="52"/>
      <c r="I61" s="1"/>
      <c r="J61" s="180"/>
      <c r="K61" s="1"/>
      <c r="L61" s="1"/>
    </row>
    <row r="62" spans="1:6" ht="26.25" customHeight="1" thickBot="1">
      <c r="A62" s="280" t="s">
        <v>310</v>
      </c>
      <c r="B62" s="279"/>
      <c r="C62" s="290" t="s">
        <v>317</v>
      </c>
      <c r="D62" s="276">
        <f>D63+D64</f>
        <v>60000</v>
      </c>
      <c r="E62" s="276">
        <f>E63+E64</f>
        <v>25775</v>
      </c>
      <c r="F62" s="276">
        <f>F63</f>
        <v>34225</v>
      </c>
    </row>
    <row r="63" spans="1:7" ht="29.25" customHeight="1" thickBot="1">
      <c r="A63" s="235" t="s">
        <v>311</v>
      </c>
      <c r="B63" s="239"/>
      <c r="C63" s="240" t="s">
        <v>208</v>
      </c>
      <c r="D63" s="256">
        <v>60000</v>
      </c>
      <c r="E63" s="256">
        <v>25775</v>
      </c>
      <c r="F63" s="256">
        <f>D63-E63</f>
        <v>34225</v>
      </c>
      <c r="G63" s="408"/>
    </row>
    <row r="64" spans="1:7" ht="29.25" customHeight="1" thickBot="1">
      <c r="A64" s="235" t="s">
        <v>458</v>
      </c>
      <c r="B64" s="239"/>
      <c r="C64" s="240" t="s">
        <v>227</v>
      </c>
      <c r="D64" s="256">
        <v>0</v>
      </c>
      <c r="E64" s="256">
        <v>0</v>
      </c>
      <c r="F64" s="256">
        <f>D64-E64</f>
        <v>0</v>
      </c>
      <c r="G64" s="408"/>
    </row>
    <row r="65" spans="1:6" ht="30" customHeight="1" thickBot="1">
      <c r="A65" s="280" t="s">
        <v>308</v>
      </c>
      <c r="B65" s="281"/>
      <c r="C65" s="291" t="s">
        <v>318</v>
      </c>
      <c r="D65" s="292">
        <f>D66+D67</f>
        <v>1000000</v>
      </c>
      <c r="E65" s="292">
        <f>E66+E67</f>
        <v>689575.82</v>
      </c>
      <c r="F65" s="292">
        <f>F66+F67</f>
        <v>310424.18000000005</v>
      </c>
    </row>
    <row r="66" spans="1:12" s="174" customFormat="1" ht="27.75" customHeight="1" thickBot="1">
      <c r="A66" s="235" t="s">
        <v>309</v>
      </c>
      <c r="B66" s="239"/>
      <c r="C66" s="240" t="s">
        <v>217</v>
      </c>
      <c r="D66" s="254">
        <v>1000000</v>
      </c>
      <c r="E66" s="256">
        <v>689575.82</v>
      </c>
      <c r="F66" s="307">
        <f>D66-E66</f>
        <v>310424.18000000005</v>
      </c>
      <c r="G66" s="408"/>
      <c r="H66" s="52"/>
      <c r="I66" s="1"/>
      <c r="J66" s="180"/>
      <c r="K66" s="1"/>
      <c r="L66" s="1"/>
    </row>
    <row r="67" spans="1:10" s="37" customFormat="1" ht="15" customHeight="1" thickBot="1">
      <c r="A67" s="328" t="s">
        <v>162</v>
      </c>
      <c r="B67" s="329"/>
      <c r="C67" s="330" t="s">
        <v>323</v>
      </c>
      <c r="D67" s="331">
        <v>0</v>
      </c>
      <c r="E67" s="380">
        <v>0</v>
      </c>
      <c r="F67" s="380">
        <f>D67-E67</f>
        <v>0</v>
      </c>
      <c r="G67" s="410"/>
      <c r="H67" s="327"/>
      <c r="J67" s="196"/>
    </row>
    <row r="68" spans="1:6" ht="15" customHeight="1" thickBot="1">
      <c r="A68" s="235" t="s">
        <v>154</v>
      </c>
      <c r="B68" s="239"/>
      <c r="C68" s="240" t="s">
        <v>209</v>
      </c>
      <c r="D68" s="256">
        <v>0</v>
      </c>
      <c r="E68" s="256">
        <v>0</v>
      </c>
      <c r="F68" s="307">
        <f>D68-E68</f>
        <v>0</v>
      </c>
    </row>
    <row r="69" spans="1:88" s="286" customFormat="1" ht="15" customHeight="1" thickBot="1">
      <c r="A69" s="317" t="s">
        <v>301</v>
      </c>
      <c r="B69" s="282"/>
      <c r="C69" s="275" t="s">
        <v>319</v>
      </c>
      <c r="D69" s="276">
        <f>D70</f>
        <v>5000</v>
      </c>
      <c r="E69" s="276">
        <f>E70</f>
        <v>1200</v>
      </c>
      <c r="F69" s="276">
        <f>F70</f>
        <v>3800</v>
      </c>
      <c r="G69" s="1"/>
      <c r="H69" s="52"/>
      <c r="I69" s="1"/>
      <c r="J69" s="18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</row>
    <row r="70" spans="1:7" ht="61.5" customHeight="1" thickBot="1">
      <c r="A70" s="319" t="s">
        <v>300</v>
      </c>
      <c r="B70" s="239"/>
      <c r="C70" s="318" t="s">
        <v>248</v>
      </c>
      <c r="D70" s="256">
        <v>5000</v>
      </c>
      <c r="E70" s="256">
        <v>1200</v>
      </c>
      <c r="F70" s="256">
        <f>D70-E70</f>
        <v>3800</v>
      </c>
      <c r="G70" s="408"/>
    </row>
    <row r="71" spans="1:6" ht="15" customHeight="1" hidden="1" thickBot="1">
      <c r="A71" s="235" t="s">
        <v>156</v>
      </c>
      <c r="B71" s="239"/>
      <c r="C71" s="240"/>
      <c r="D71" s="256"/>
      <c r="E71" s="256"/>
      <c r="F71" s="256"/>
    </row>
    <row r="72" spans="1:12" s="37" customFormat="1" ht="26.25" customHeight="1" hidden="1" thickBot="1">
      <c r="A72" s="235" t="s">
        <v>221</v>
      </c>
      <c r="B72" s="239"/>
      <c r="C72" s="240" t="s">
        <v>222</v>
      </c>
      <c r="D72" s="256"/>
      <c r="E72" s="256"/>
      <c r="F72" s="256">
        <v>0</v>
      </c>
      <c r="G72" s="1"/>
      <c r="H72" s="52"/>
      <c r="I72" s="1"/>
      <c r="J72" s="180"/>
      <c r="K72" s="1"/>
      <c r="L72" s="1"/>
    </row>
    <row r="73" spans="1:12" s="119" customFormat="1" ht="24" customHeight="1" hidden="1" thickBot="1">
      <c r="A73" s="235" t="s">
        <v>283</v>
      </c>
      <c r="B73" s="239"/>
      <c r="C73" s="240" t="s">
        <v>284</v>
      </c>
      <c r="D73" s="254"/>
      <c r="E73" s="254"/>
      <c r="F73" s="278">
        <v>0</v>
      </c>
      <c r="G73" s="1"/>
      <c r="H73" s="52"/>
      <c r="I73" s="1"/>
      <c r="J73" s="180"/>
      <c r="K73" s="1"/>
      <c r="L73" s="1"/>
    </row>
    <row r="74" spans="1:12" s="119" customFormat="1" ht="26.25" customHeight="1" thickBot="1">
      <c r="A74" s="280" t="s">
        <v>211</v>
      </c>
      <c r="B74" s="281"/>
      <c r="C74" s="291" t="s">
        <v>225</v>
      </c>
      <c r="D74" s="292">
        <v>0</v>
      </c>
      <c r="E74" s="292">
        <v>0</v>
      </c>
      <c r="F74" s="292">
        <v>0</v>
      </c>
      <c r="G74" s="1"/>
      <c r="H74" s="52"/>
      <c r="I74" s="1"/>
      <c r="J74" s="180"/>
      <c r="K74" s="1"/>
      <c r="L74" s="1"/>
    </row>
    <row r="75" spans="1:12" s="119" customFormat="1" ht="36" customHeight="1" thickBot="1">
      <c r="A75" s="280" t="s">
        <v>194</v>
      </c>
      <c r="B75" s="283"/>
      <c r="C75" s="291" t="s">
        <v>186</v>
      </c>
      <c r="D75" s="292">
        <v>0</v>
      </c>
      <c r="E75" s="404">
        <v>0</v>
      </c>
      <c r="F75" s="292">
        <v>0</v>
      </c>
      <c r="G75" s="1"/>
      <c r="H75" s="52"/>
      <c r="I75" s="1"/>
      <c r="J75" s="180"/>
      <c r="K75" s="1"/>
      <c r="L75" s="1"/>
    </row>
    <row r="76" spans="1:12" s="119" customFormat="1" ht="22.5" customHeight="1" thickBot="1">
      <c r="A76" s="315"/>
      <c r="B76" s="308"/>
      <c r="C76" s="320"/>
      <c r="D76" s="316"/>
      <c r="E76" s="316"/>
      <c r="F76" s="316"/>
      <c r="G76" s="1"/>
      <c r="H76" s="52"/>
      <c r="I76" s="1"/>
      <c r="J76" s="180"/>
      <c r="K76" s="1"/>
      <c r="L76" s="1"/>
    </row>
    <row r="77" spans="1:12" s="119" customFormat="1" ht="37.5" customHeight="1" thickBot="1">
      <c r="A77" s="280" t="s">
        <v>312</v>
      </c>
      <c r="B77" s="281"/>
      <c r="C77" s="291" t="s">
        <v>320</v>
      </c>
      <c r="D77" s="292">
        <f>D78+D79+D80+D81+D82+D83+D84+D85+D86+D87</f>
        <v>44232951.18</v>
      </c>
      <c r="E77" s="292">
        <f>E78+E79+E80+E81+E82+E83+E84+E85+E86+E87</f>
        <v>3792798.6200000006</v>
      </c>
      <c r="F77" s="292">
        <f>F78+F79+F80+F81+F82+F83+F84+F85+F86+F87</f>
        <v>40440152.559999995</v>
      </c>
      <c r="G77" s="408"/>
      <c r="H77" s="52"/>
      <c r="I77" s="1"/>
      <c r="J77" s="180"/>
      <c r="K77" s="1"/>
      <c r="L77" s="1"/>
    </row>
    <row r="78" spans="1:12" s="119" customFormat="1" ht="24.75" customHeight="1" thickBot="1">
      <c r="A78" s="374" t="s">
        <v>101</v>
      </c>
      <c r="B78" s="375"/>
      <c r="C78" s="247" t="s">
        <v>313</v>
      </c>
      <c r="D78" s="254">
        <v>4584400</v>
      </c>
      <c r="E78" s="256">
        <v>724126</v>
      </c>
      <c r="F78" s="251">
        <f>D78-E78</f>
        <v>3860274</v>
      </c>
      <c r="G78" s="408"/>
      <c r="H78" s="52"/>
      <c r="I78" s="1"/>
      <c r="J78" s="180"/>
      <c r="K78" s="1"/>
      <c r="L78" s="1"/>
    </row>
    <row r="79" spans="1:12" s="119" customFormat="1" ht="24" customHeight="1" thickBot="1">
      <c r="A79" s="374" t="s">
        <v>158</v>
      </c>
      <c r="B79" s="375"/>
      <c r="C79" s="376" t="s">
        <v>314</v>
      </c>
      <c r="D79" s="254">
        <f>22722681.68+15487492</f>
        <v>38210173.68</v>
      </c>
      <c r="E79" s="256">
        <v>3931795.32</v>
      </c>
      <c r="F79" s="307">
        <f aca="true" t="shared" si="2" ref="F79:F87">D79-E79</f>
        <v>34278378.36</v>
      </c>
      <c r="G79" s="408"/>
      <c r="H79" s="52"/>
      <c r="I79" s="1"/>
      <c r="J79" s="180"/>
      <c r="K79" s="1"/>
      <c r="L79" s="1"/>
    </row>
    <row r="80" spans="1:12" s="119" customFormat="1" ht="24" customHeight="1" thickBot="1">
      <c r="A80" s="374" t="s">
        <v>102</v>
      </c>
      <c r="B80" s="375"/>
      <c r="C80" s="247" t="s">
        <v>315</v>
      </c>
      <c r="D80" s="254">
        <v>210100</v>
      </c>
      <c r="E80" s="256">
        <v>13287.45</v>
      </c>
      <c r="F80" s="307">
        <f t="shared" si="2"/>
        <v>196812.55</v>
      </c>
      <c r="G80" s="408"/>
      <c r="H80" s="52"/>
      <c r="I80" s="1"/>
      <c r="J80" s="180"/>
      <c r="K80" s="1"/>
      <c r="L80" s="1"/>
    </row>
    <row r="81" spans="1:12" s="119" customFormat="1" ht="25.5" customHeight="1" thickBot="1">
      <c r="A81" s="235" t="s">
        <v>150</v>
      </c>
      <c r="B81" s="239"/>
      <c r="C81" s="240" t="s">
        <v>446</v>
      </c>
      <c r="D81" s="256">
        <v>12040</v>
      </c>
      <c r="E81" s="256">
        <v>1470</v>
      </c>
      <c r="F81" s="307">
        <f t="shared" si="2"/>
        <v>10570</v>
      </c>
      <c r="G81" s="408"/>
      <c r="H81" s="52"/>
      <c r="I81" s="1"/>
      <c r="J81" s="180"/>
      <c r="K81" s="1"/>
      <c r="L81" s="1"/>
    </row>
    <row r="82" spans="1:12" s="119" customFormat="1" ht="25.5" customHeight="1" thickBot="1">
      <c r="A82" s="374" t="s">
        <v>153</v>
      </c>
      <c r="B82" s="239"/>
      <c r="C82" s="247" t="s">
        <v>445</v>
      </c>
      <c r="D82" s="256">
        <f>12300+1201235</f>
        <v>1213535</v>
      </c>
      <c r="E82" s="256">
        <v>0</v>
      </c>
      <c r="F82" s="307">
        <f>D82-E82</f>
        <v>1213535</v>
      </c>
      <c r="G82" s="408"/>
      <c r="H82" s="52"/>
      <c r="I82" s="1"/>
      <c r="J82" s="180"/>
      <c r="K82" s="1"/>
      <c r="L82" s="1"/>
    </row>
    <row r="83" spans="1:12" s="119" customFormat="1" ht="24.75" customHeight="1" thickBot="1">
      <c r="A83" s="374" t="s">
        <v>153</v>
      </c>
      <c r="B83" s="375"/>
      <c r="C83" s="247" t="s">
        <v>447</v>
      </c>
      <c r="D83" s="254">
        <v>0</v>
      </c>
      <c r="E83" s="256">
        <v>0</v>
      </c>
      <c r="F83" s="307">
        <f t="shared" si="2"/>
        <v>0</v>
      </c>
      <c r="G83" s="408"/>
      <c r="H83" s="52"/>
      <c r="I83" s="1"/>
      <c r="J83" s="180"/>
      <c r="K83" s="1"/>
      <c r="L83" s="1"/>
    </row>
    <row r="84" spans="1:12" s="119" customFormat="1" ht="66.75" customHeight="1" thickBot="1">
      <c r="A84" s="235" t="s">
        <v>449</v>
      </c>
      <c r="B84" s="239"/>
      <c r="C84" s="240" t="s">
        <v>517</v>
      </c>
      <c r="D84" s="254">
        <v>2702.5</v>
      </c>
      <c r="E84" s="256">
        <v>0</v>
      </c>
      <c r="F84" s="307">
        <f t="shared" si="2"/>
        <v>2702.5</v>
      </c>
      <c r="G84" s="1"/>
      <c r="H84" s="52"/>
      <c r="I84" s="1"/>
      <c r="J84" s="180"/>
      <c r="K84" s="1"/>
      <c r="L84" s="1"/>
    </row>
    <row r="85" spans="1:12" s="119" customFormat="1" ht="40.5" customHeight="1" thickBot="1">
      <c r="A85" s="235" t="s">
        <v>229</v>
      </c>
      <c r="B85" s="239"/>
      <c r="C85" s="321" t="s">
        <v>0</v>
      </c>
      <c r="D85" s="256">
        <v>0</v>
      </c>
      <c r="E85" s="256">
        <v>-877880.15</v>
      </c>
      <c r="F85" s="307">
        <f t="shared" si="2"/>
        <v>877880.15</v>
      </c>
      <c r="G85" s="1"/>
      <c r="H85" s="52"/>
      <c r="I85" s="1"/>
      <c r="J85" s="180"/>
      <c r="K85" s="1"/>
      <c r="L85" s="1"/>
    </row>
    <row r="86" spans="1:12" s="119" customFormat="1" ht="25.5" customHeight="1" thickBot="1">
      <c r="A86" s="235" t="s">
        <v>193</v>
      </c>
      <c r="B86" s="239"/>
      <c r="C86" s="240" t="s">
        <v>195</v>
      </c>
      <c r="D86" s="256">
        <v>0</v>
      </c>
      <c r="E86" s="256">
        <v>0</v>
      </c>
      <c r="F86" s="307">
        <f t="shared" si="2"/>
        <v>0</v>
      </c>
      <c r="G86" s="1"/>
      <c r="H86" s="52"/>
      <c r="I86" s="1"/>
      <c r="J86" s="180"/>
      <c r="K86" s="1"/>
      <c r="L86" s="1"/>
    </row>
    <row r="87" spans="1:6" ht="38.25" customHeight="1" thickBot="1">
      <c r="A87" s="235" t="s">
        <v>192</v>
      </c>
      <c r="B87" s="239"/>
      <c r="C87" s="240" t="s">
        <v>191</v>
      </c>
      <c r="D87" s="256">
        <v>0</v>
      </c>
      <c r="E87" s="256">
        <v>0</v>
      </c>
      <c r="F87" s="307">
        <f t="shared" si="2"/>
        <v>0</v>
      </c>
    </row>
    <row r="88" spans="1:6" ht="130.5" customHeight="1">
      <c r="A88" s="242"/>
      <c r="B88" s="243"/>
      <c r="C88" s="264"/>
      <c r="D88" s="293"/>
      <c r="E88" s="294"/>
      <c r="F88" s="295"/>
    </row>
    <row r="89" spans="1:6" ht="228" customHeight="1">
      <c r="A89" s="242"/>
      <c r="B89" s="243"/>
      <c r="C89" s="264"/>
      <c r="D89" s="293"/>
      <c r="E89" s="294"/>
      <c r="F89" s="295"/>
    </row>
    <row r="90" spans="1:6" ht="34.5" customHeight="1">
      <c r="A90" s="212"/>
      <c r="B90" s="213"/>
      <c r="C90" s="296"/>
      <c r="D90" s="297"/>
      <c r="E90" s="298"/>
      <c r="F90" s="264"/>
    </row>
    <row r="91" spans="1:6" ht="20.25" customHeight="1" thickBot="1">
      <c r="A91" s="217"/>
      <c r="B91" s="213"/>
      <c r="C91" s="299"/>
      <c r="D91" s="300"/>
      <c r="E91" s="301"/>
      <c r="F91" s="264" t="s">
        <v>61</v>
      </c>
    </row>
    <row r="92" spans="1:6" ht="10.5" customHeight="1">
      <c r="A92" s="222"/>
      <c r="B92" s="223" t="s">
        <v>243</v>
      </c>
      <c r="C92" s="302"/>
      <c r="D92" s="224"/>
      <c r="E92" s="224"/>
      <c r="F92" s="224"/>
    </row>
    <row r="93" spans="1:6" ht="10.5" customHeight="1">
      <c r="A93" s="245"/>
      <c r="B93" s="225"/>
      <c r="C93" s="303"/>
      <c r="D93" s="226"/>
      <c r="E93" s="226" t="s">
        <v>18</v>
      </c>
      <c r="F93" s="226"/>
    </row>
    <row r="94" spans="1:12" s="30" customFormat="1" ht="10.5" customHeight="1">
      <c r="A94" s="227"/>
      <c r="B94" s="225" t="s">
        <v>27</v>
      </c>
      <c r="C94" s="303" t="s">
        <v>23</v>
      </c>
      <c r="D94" s="226" t="s">
        <v>87</v>
      </c>
      <c r="E94" s="226"/>
      <c r="F94" s="226" t="s">
        <v>6</v>
      </c>
      <c r="G94" s="1"/>
      <c r="H94" s="52"/>
      <c r="I94" s="1"/>
      <c r="J94" s="180"/>
      <c r="K94" s="1"/>
      <c r="L94" s="1"/>
    </row>
    <row r="95" spans="1:6" ht="10.5" customHeight="1">
      <c r="A95" s="227" t="s">
        <v>9</v>
      </c>
      <c r="B95" s="225" t="s">
        <v>28</v>
      </c>
      <c r="C95" s="303" t="s">
        <v>24</v>
      </c>
      <c r="D95" s="226" t="s">
        <v>88</v>
      </c>
      <c r="E95" s="226"/>
      <c r="F95" s="226" t="s">
        <v>7</v>
      </c>
    </row>
    <row r="96" spans="1:6" ht="10.5" customHeight="1" thickBot="1">
      <c r="A96" s="228"/>
      <c r="B96" s="229" t="s">
        <v>29</v>
      </c>
      <c r="C96" s="304" t="s">
        <v>25</v>
      </c>
      <c r="D96" s="230" t="s">
        <v>7</v>
      </c>
      <c r="E96" s="230"/>
      <c r="F96" s="230"/>
    </row>
    <row r="97" spans="1:6" ht="23.25" customHeight="1" thickBot="1">
      <c r="A97" s="314"/>
      <c r="B97" s="246"/>
      <c r="C97" s="246"/>
      <c r="D97" s="240"/>
      <c r="E97" s="247"/>
      <c r="F97" s="240"/>
    </row>
    <row r="98" spans="1:6" ht="25.5" customHeight="1" thickBot="1">
      <c r="A98" s="248">
        <v>1</v>
      </c>
      <c r="B98" s="249" t="s">
        <v>285</v>
      </c>
      <c r="C98" s="249" t="s">
        <v>286</v>
      </c>
      <c r="D98" s="250" t="s">
        <v>4</v>
      </c>
      <c r="E98" s="250">
        <v>5</v>
      </c>
      <c r="F98" s="250">
        <v>6</v>
      </c>
    </row>
    <row r="99" spans="1:6" ht="27" customHeight="1" thickBot="1">
      <c r="A99" s="252" t="s">
        <v>30</v>
      </c>
      <c r="B99" s="253" t="s">
        <v>39</v>
      </c>
      <c r="C99" s="253" t="s">
        <v>57</v>
      </c>
      <c r="D99" s="240"/>
      <c r="E99" s="254">
        <f>Лист2!E182-Лист1!E19</f>
        <v>-892398.5900000008</v>
      </c>
      <c r="F99" s="255"/>
    </row>
    <row r="100" spans="1:6" ht="23.25" customHeight="1" thickBot="1">
      <c r="A100" s="252" t="s">
        <v>42</v>
      </c>
      <c r="B100" s="253"/>
      <c r="C100" s="240"/>
      <c r="D100" s="240"/>
      <c r="E100" s="254"/>
      <c r="F100" s="255"/>
    </row>
    <row r="101" spans="1:6" ht="23.25" customHeight="1" thickBot="1">
      <c r="A101" s="252" t="s">
        <v>265</v>
      </c>
      <c r="B101" s="253" t="s">
        <v>43</v>
      </c>
      <c r="C101" s="240" t="s">
        <v>57</v>
      </c>
      <c r="D101" s="240"/>
      <c r="E101" s="254">
        <f>E99</f>
        <v>-892398.5900000008</v>
      </c>
      <c r="F101" s="255"/>
    </row>
    <row r="102" spans="1:6" ht="23.25" customHeight="1" thickBot="1">
      <c r="A102" s="252" t="s">
        <v>264</v>
      </c>
      <c r="B102" s="253" t="s">
        <v>44</v>
      </c>
      <c r="C102" s="240" t="s">
        <v>57</v>
      </c>
      <c r="D102" s="240"/>
      <c r="E102" s="254" t="s">
        <v>57</v>
      </c>
      <c r="F102" s="240"/>
    </row>
    <row r="103" spans="1:6" ht="23.25" customHeight="1" thickBot="1">
      <c r="A103" s="252" t="s">
        <v>266</v>
      </c>
      <c r="B103" s="253" t="s">
        <v>40</v>
      </c>
      <c r="C103" s="240"/>
      <c r="D103" s="240"/>
      <c r="E103" s="254"/>
      <c r="F103" s="240"/>
    </row>
    <row r="104" spans="1:6" ht="23.25" customHeight="1" thickBot="1">
      <c r="A104" s="252" t="s">
        <v>268</v>
      </c>
      <c r="B104" s="253" t="s">
        <v>46</v>
      </c>
      <c r="C104" s="240"/>
      <c r="D104" s="240"/>
      <c r="E104" s="256">
        <f>-1*E19</f>
        <v>-5729422.130000001</v>
      </c>
      <c r="F104" s="240"/>
    </row>
    <row r="105" spans="1:6" ht="23.25" customHeight="1" thickBot="1">
      <c r="A105" s="252" t="s">
        <v>267</v>
      </c>
      <c r="B105" s="253"/>
      <c r="C105" s="240" t="s">
        <v>172</v>
      </c>
      <c r="D105" s="240"/>
      <c r="E105" s="256">
        <f>E104</f>
        <v>-5729422.130000001</v>
      </c>
      <c r="F105" s="240"/>
    </row>
    <row r="106" spans="1:6" ht="23.25" customHeight="1" thickBot="1">
      <c r="A106" s="252" t="s">
        <v>269</v>
      </c>
      <c r="B106" s="253" t="s">
        <v>47</v>
      </c>
      <c r="C106" s="240"/>
      <c r="D106" s="240"/>
      <c r="E106" s="254">
        <f>Лист2!E182</f>
        <v>4837023.54</v>
      </c>
      <c r="F106" s="240"/>
    </row>
    <row r="107" spans="1:6" ht="23.25" customHeight="1" thickBot="1">
      <c r="A107" s="252" t="s">
        <v>134</v>
      </c>
      <c r="B107" s="253"/>
      <c r="C107" s="240" t="s">
        <v>173</v>
      </c>
      <c r="D107" s="240"/>
      <c r="E107" s="254">
        <f>E106</f>
        <v>4837023.54</v>
      </c>
      <c r="F107" s="240"/>
    </row>
    <row r="108" spans="1:6" ht="23.25" customHeight="1" thickBot="1">
      <c r="A108" s="252" t="s">
        <v>270</v>
      </c>
      <c r="B108" s="253" t="s">
        <v>49</v>
      </c>
      <c r="C108" s="240" t="s">
        <v>57</v>
      </c>
      <c r="D108" s="240" t="s">
        <v>57</v>
      </c>
      <c r="E108" s="247" t="s">
        <v>57</v>
      </c>
      <c r="F108" s="240" t="s">
        <v>57</v>
      </c>
    </row>
    <row r="109" spans="1:6" ht="23.25" customHeight="1" thickBot="1">
      <c r="A109" s="252" t="s">
        <v>271</v>
      </c>
      <c r="B109" s="253" t="s">
        <v>273</v>
      </c>
      <c r="C109" s="240" t="s">
        <v>57</v>
      </c>
      <c r="D109" s="240" t="s">
        <v>57</v>
      </c>
      <c r="E109" s="247" t="s">
        <v>57</v>
      </c>
      <c r="F109" s="240" t="s">
        <v>57</v>
      </c>
    </row>
    <row r="110" spans="1:6" ht="9.75" customHeight="1">
      <c r="A110" s="242" t="s">
        <v>272</v>
      </c>
      <c r="B110" s="257" t="s">
        <v>274</v>
      </c>
      <c r="C110" s="264" t="s">
        <v>57</v>
      </c>
      <c r="D110" s="264" t="s">
        <v>57</v>
      </c>
      <c r="E110" s="265" t="s">
        <v>57</v>
      </c>
      <c r="F110" s="264" t="s">
        <v>57</v>
      </c>
    </row>
    <row r="111" spans="1:6" ht="28.5" customHeight="1">
      <c r="A111" s="242"/>
      <c r="B111" s="257"/>
      <c r="C111" s="264"/>
      <c r="D111" s="264"/>
      <c r="E111" s="265"/>
      <c r="F111" s="264"/>
    </row>
    <row r="112" spans="1:6" ht="13.5" thickBot="1">
      <c r="A112" s="244" t="s">
        <v>460</v>
      </c>
      <c r="B112" s="244"/>
      <c r="C112" s="214" t="s">
        <v>461</v>
      </c>
      <c r="D112" s="258"/>
      <c r="E112" s="259"/>
      <c r="F112" s="258"/>
    </row>
    <row r="113" spans="1:6" ht="12.75">
      <c r="A113" s="333" t="s">
        <v>384</v>
      </c>
      <c r="B113" s="244"/>
      <c r="C113" s="262"/>
      <c r="D113" s="258"/>
      <c r="E113" s="220"/>
      <c r="F113" s="221"/>
    </row>
    <row r="114" spans="1:6" ht="12.75">
      <c r="A114" s="260"/>
      <c r="B114" s="212"/>
      <c r="C114" s="212"/>
      <c r="D114" s="258"/>
      <c r="E114" s="259"/>
      <c r="F114" s="221"/>
    </row>
    <row r="115" spans="1:6" ht="13.5" customHeight="1">
      <c r="A115" s="260"/>
      <c r="B115" s="244"/>
      <c r="C115" s="261"/>
      <c r="D115" s="258"/>
      <c r="E115" s="259"/>
      <c r="F115" s="258"/>
    </row>
    <row r="116" spans="1:6" ht="13.5" thickBot="1">
      <c r="A116" s="334" t="s">
        <v>282</v>
      </c>
      <c r="B116" s="244"/>
      <c r="C116" s="214" t="s">
        <v>462</v>
      </c>
      <c r="D116" s="258"/>
      <c r="E116" s="259"/>
      <c r="F116" s="258"/>
    </row>
    <row r="117" spans="1:6" ht="12.75">
      <c r="A117" s="244" t="s">
        <v>383</v>
      </c>
      <c r="B117" s="244"/>
      <c r="C117" s="262"/>
      <c r="D117" s="258"/>
      <c r="E117" s="220"/>
      <c r="F117" s="221"/>
    </row>
    <row r="118" spans="1:6" ht="12.75">
      <c r="A118" s="260"/>
      <c r="B118" s="212"/>
      <c r="C118" s="212"/>
      <c r="D118" s="258"/>
      <c r="E118" s="259"/>
      <c r="F118" s="221"/>
    </row>
    <row r="119" spans="1:6" ht="12.75">
      <c r="A119" s="212" t="s">
        <v>516</v>
      </c>
      <c r="B119" s="212"/>
      <c r="C119" s="212"/>
      <c r="D119" s="258"/>
      <c r="E119" s="259"/>
      <c r="F119" s="221"/>
    </row>
    <row r="120" spans="1:6" ht="12.75">
      <c r="A120" s="262"/>
      <c r="B120" s="262"/>
      <c r="C120" s="263"/>
      <c r="D120" s="264"/>
      <c r="E120" s="265"/>
      <c r="F120" s="264"/>
    </row>
    <row r="121" spans="1:6" ht="12.75">
      <c r="A121" s="212"/>
      <c r="B121" s="212"/>
      <c r="C121" s="212"/>
      <c r="D121" s="266"/>
      <c r="E121" s="267"/>
      <c r="F121" s="268"/>
    </row>
    <row r="122" spans="1:6" ht="12.75">
      <c r="A122" s="212"/>
      <c r="B122" s="212"/>
      <c r="C122" s="212"/>
      <c r="D122" s="266"/>
      <c r="E122" s="267"/>
      <c r="F122" s="268"/>
    </row>
    <row r="123" spans="1:6" ht="12.75">
      <c r="A123" s="212"/>
      <c r="B123" s="212"/>
      <c r="C123" s="212"/>
      <c r="D123" s="266"/>
      <c r="E123" s="267"/>
      <c r="F123" s="268"/>
    </row>
    <row r="124" spans="1:6" ht="12.75">
      <c r="A124" s="212"/>
      <c r="B124" s="212"/>
      <c r="C124" s="212"/>
      <c r="D124" s="266"/>
      <c r="E124" s="267"/>
      <c r="F124" s="268"/>
    </row>
    <row r="125" spans="1:6" ht="12.75">
      <c r="A125" s="212"/>
      <c r="B125" s="212"/>
      <c r="C125" s="212"/>
      <c r="D125" s="266"/>
      <c r="E125" s="267"/>
      <c r="F125" s="268"/>
    </row>
    <row r="126" spans="1:6" ht="12.75">
      <c r="A126" s="212"/>
      <c r="B126" s="212"/>
      <c r="C126" s="212"/>
      <c r="D126" s="266"/>
      <c r="E126" s="267"/>
      <c r="F126" s="268"/>
    </row>
    <row r="127" spans="1:6" ht="12.75">
      <c r="A127" s="212"/>
      <c r="B127" s="212"/>
      <c r="C127" s="212"/>
      <c r="D127" s="266"/>
      <c r="E127" s="267"/>
      <c r="F127" s="268"/>
    </row>
    <row r="128" spans="1:6" ht="12.75">
      <c r="A128" s="212"/>
      <c r="B128" s="212"/>
      <c r="C128" s="212"/>
      <c r="D128" s="266"/>
      <c r="E128" s="267"/>
      <c r="F128" s="268"/>
    </row>
    <row r="129" spans="1:6" ht="12.75">
      <c r="A129" s="212"/>
      <c r="B129" s="212"/>
      <c r="C129" s="212"/>
      <c r="D129" s="266"/>
      <c r="E129" s="267"/>
      <c r="F129" s="268"/>
    </row>
    <row r="130" spans="1:6" ht="12.75">
      <c r="A130" s="212"/>
      <c r="B130" s="212"/>
      <c r="C130" s="212"/>
      <c r="D130" s="266"/>
      <c r="E130" s="267"/>
      <c r="F130" s="268"/>
    </row>
    <row r="131" spans="1:6" ht="12.75">
      <c r="A131" s="212"/>
      <c r="B131" s="212"/>
      <c r="C131" s="212"/>
      <c r="D131" s="266"/>
      <c r="E131" s="267"/>
      <c r="F131" s="268"/>
    </row>
    <row r="132" spans="1:6" ht="12.75">
      <c r="A132" s="212"/>
      <c r="B132" s="212"/>
      <c r="C132" s="212"/>
      <c r="D132" s="266"/>
      <c r="E132" s="267"/>
      <c r="F132" s="268"/>
    </row>
    <row r="133" spans="1:6" ht="12.75">
      <c r="A133" s="212"/>
      <c r="B133" s="212"/>
      <c r="C133" s="212"/>
      <c r="D133" s="266"/>
      <c r="E133" s="267"/>
      <c r="F133" s="268"/>
    </row>
    <row r="134" spans="1:6" ht="12.75">
      <c r="A134" s="212"/>
      <c r="B134" s="212"/>
      <c r="C134" s="212"/>
      <c r="D134" s="266"/>
      <c r="E134" s="267"/>
      <c r="F134" s="268"/>
    </row>
    <row r="135" spans="1:6" ht="12.75">
      <c r="A135" s="212"/>
      <c r="B135" s="212"/>
      <c r="C135" s="212"/>
      <c r="D135" s="266"/>
      <c r="E135" s="267"/>
      <c r="F135" s="268"/>
    </row>
    <row r="136" spans="1:6" ht="12.75">
      <c r="A136" s="212"/>
      <c r="B136" s="212"/>
      <c r="C136" s="212"/>
      <c r="D136" s="266"/>
      <c r="E136" s="267"/>
      <c r="F136" s="268"/>
    </row>
    <row r="137" spans="1:6" ht="12.75">
      <c r="A137" s="212"/>
      <c r="B137" s="212"/>
      <c r="C137" s="212"/>
      <c r="D137" s="266"/>
      <c r="E137" s="267"/>
      <c r="F137" s="268"/>
    </row>
    <row r="138" spans="1:6" ht="12.75">
      <c r="A138" s="212"/>
      <c r="B138" s="212"/>
      <c r="C138" s="212"/>
      <c r="D138" s="266"/>
      <c r="E138" s="267"/>
      <c r="F138" s="268"/>
    </row>
    <row r="139" spans="1:6" ht="12.75">
      <c r="A139" s="212"/>
      <c r="B139" s="212"/>
      <c r="C139" s="212"/>
      <c r="D139" s="266"/>
      <c r="E139" s="267"/>
      <c r="F139" s="268"/>
    </row>
    <row r="140" spans="1:6" ht="12.75">
      <c r="A140" s="212"/>
      <c r="B140" s="212"/>
      <c r="C140" s="212"/>
      <c r="D140" s="266"/>
      <c r="E140" s="267"/>
      <c r="F140" s="268"/>
    </row>
    <row r="141" spans="1:6" ht="12.75">
      <c r="A141" s="212"/>
      <c r="B141" s="212"/>
      <c r="C141" s="212"/>
      <c r="D141" s="266"/>
      <c r="E141" s="267"/>
      <c r="F141" s="268"/>
    </row>
    <row r="142" spans="1:6" ht="12.75">
      <c r="A142" s="212"/>
      <c r="B142" s="212"/>
      <c r="C142" s="212"/>
      <c r="D142" s="266"/>
      <c r="E142" s="267"/>
      <c r="F142" s="268"/>
    </row>
    <row r="143" spans="1:6" ht="12.75">
      <c r="A143" s="212"/>
      <c r="B143" s="212"/>
      <c r="C143" s="212"/>
      <c r="D143" s="266"/>
      <c r="E143" s="267"/>
      <c r="F143" s="268"/>
    </row>
    <row r="144" spans="1:6" ht="12.75">
      <c r="A144" s="212"/>
      <c r="B144" s="212"/>
      <c r="C144" s="212"/>
      <c r="D144" s="266"/>
      <c r="E144" s="267"/>
      <c r="F144" s="268"/>
    </row>
    <row r="145" spans="1:6" ht="12.75">
      <c r="A145" s="212"/>
      <c r="B145" s="212"/>
      <c r="C145" s="212"/>
      <c r="D145" s="266"/>
      <c r="E145" s="267"/>
      <c r="F145" s="268"/>
    </row>
    <row r="146" spans="1:6" ht="12.75">
      <c r="A146" s="212"/>
      <c r="B146" s="212"/>
      <c r="C146" s="212"/>
      <c r="D146" s="266"/>
      <c r="E146" s="267"/>
      <c r="F146" s="268"/>
    </row>
    <row r="147" spans="1:6" ht="12.75">
      <c r="A147" s="212"/>
      <c r="B147" s="212"/>
      <c r="C147" s="212"/>
      <c r="D147" s="266"/>
      <c r="E147" s="267"/>
      <c r="F147" s="268"/>
    </row>
    <row r="148" spans="1:6" ht="12.75">
      <c r="A148" s="212"/>
      <c r="B148" s="212"/>
      <c r="C148" s="212"/>
      <c r="D148" s="266"/>
      <c r="E148" s="267"/>
      <c r="F148" s="268"/>
    </row>
    <row r="149" spans="1:6" ht="12.75">
      <c r="A149" s="212"/>
      <c r="B149" s="212"/>
      <c r="C149" s="212"/>
      <c r="D149" s="266"/>
      <c r="E149" s="267"/>
      <c r="F149" s="268"/>
    </row>
    <row r="150" spans="1:6" ht="12.75">
      <c r="A150" s="212"/>
      <c r="B150" s="212"/>
      <c r="C150" s="212"/>
      <c r="D150" s="266"/>
      <c r="E150" s="267"/>
      <c r="F150" s="268"/>
    </row>
    <row r="151" spans="1:6" ht="12.75">
      <c r="A151" s="212"/>
      <c r="B151" s="212"/>
      <c r="C151" s="212"/>
      <c r="D151" s="266"/>
      <c r="E151" s="267"/>
      <c r="F151" s="268"/>
    </row>
    <row r="152" spans="1:6" ht="12.75">
      <c r="A152" s="212"/>
      <c r="B152" s="212"/>
      <c r="C152" s="212"/>
      <c r="D152" s="266"/>
      <c r="E152" s="267"/>
      <c r="F152" s="268"/>
    </row>
    <row r="153" spans="1:6" ht="12.75">
      <c r="A153" s="212"/>
      <c r="B153" s="212"/>
      <c r="C153" s="212"/>
      <c r="D153" s="266"/>
      <c r="E153" s="267"/>
      <c r="F153" s="268"/>
    </row>
    <row r="154" spans="1:6" ht="12.75">
      <c r="A154" s="212"/>
      <c r="B154" s="212"/>
      <c r="C154" s="212"/>
      <c r="D154" s="266"/>
      <c r="E154" s="267"/>
      <c r="F154" s="268"/>
    </row>
    <row r="155" spans="1:6" ht="12.75">
      <c r="A155" s="212"/>
      <c r="B155" s="212"/>
      <c r="C155" s="212"/>
      <c r="D155" s="266"/>
      <c r="E155" s="267"/>
      <c r="F155" s="268"/>
    </row>
    <row r="156" spans="1:6" ht="12.75">
      <c r="A156" s="212"/>
      <c r="B156" s="212"/>
      <c r="C156" s="212"/>
      <c r="D156" s="266"/>
      <c r="E156" s="267"/>
      <c r="F156" s="268"/>
    </row>
    <row r="157" spans="1:6" ht="12.75">
      <c r="A157" s="212"/>
      <c r="B157" s="212"/>
      <c r="C157" s="212"/>
      <c r="D157" s="266"/>
      <c r="E157" s="267"/>
      <c r="F157" s="268"/>
    </row>
    <row r="158" spans="1:6" ht="12.75">
      <c r="A158" s="212"/>
      <c r="B158" s="212"/>
      <c r="C158" s="212"/>
      <c r="D158" s="266"/>
      <c r="E158" s="267"/>
      <c r="F158" s="268"/>
    </row>
    <row r="159" spans="1:6" ht="12.75">
      <c r="A159" s="212"/>
      <c r="B159" s="212"/>
      <c r="C159" s="212"/>
      <c r="D159" s="266"/>
      <c r="E159" s="267"/>
      <c r="F159" s="268"/>
    </row>
    <row r="160" spans="1:6" ht="12.75">
      <c r="A160" s="212"/>
      <c r="B160" s="212"/>
      <c r="C160" s="212"/>
      <c r="D160" s="266"/>
      <c r="E160" s="267"/>
      <c r="F160" s="268"/>
    </row>
    <row r="161" spans="1:6" ht="12.75">
      <c r="A161" s="212"/>
      <c r="B161" s="212"/>
      <c r="C161" s="212"/>
      <c r="D161" s="266"/>
      <c r="E161" s="267"/>
      <c r="F161" s="268"/>
    </row>
    <row r="162" spans="1:6" ht="12.75">
      <c r="A162" s="212"/>
      <c r="B162" s="212"/>
      <c r="C162" s="212"/>
      <c r="D162" s="266"/>
      <c r="E162" s="267"/>
      <c r="F162" s="268"/>
    </row>
    <row r="163" spans="1:6" ht="12.75">
      <c r="A163" s="212"/>
      <c r="B163" s="212"/>
      <c r="C163" s="212"/>
      <c r="D163" s="266"/>
      <c r="E163" s="267"/>
      <c r="F163" s="268"/>
    </row>
    <row r="164" spans="1:6" ht="12.75">
      <c r="A164" s="212"/>
      <c r="B164" s="212"/>
      <c r="C164" s="212"/>
      <c r="D164" s="266"/>
      <c r="E164" s="267"/>
      <c r="F164" s="268"/>
    </row>
    <row r="165" spans="1:6" ht="12.75">
      <c r="A165" s="212"/>
      <c r="B165" s="212"/>
      <c r="C165" s="212"/>
      <c r="D165" s="266"/>
      <c r="E165" s="267"/>
      <c r="F165" s="268"/>
    </row>
    <row r="166" spans="1:6" ht="12.75">
      <c r="A166" s="212"/>
      <c r="B166" s="212"/>
      <c r="C166" s="212"/>
      <c r="D166" s="266"/>
      <c r="E166" s="267"/>
      <c r="F166" s="268"/>
    </row>
    <row r="167" spans="1:6" ht="12.75">
      <c r="A167" s="212"/>
      <c r="B167" s="212"/>
      <c r="C167" s="212"/>
      <c r="D167" s="266"/>
      <c r="E167" s="267"/>
      <c r="F167" s="268"/>
    </row>
    <row r="168" spans="1:6" ht="12.75">
      <c r="A168" s="212"/>
      <c r="B168" s="212"/>
      <c r="C168" s="212"/>
      <c r="D168" s="266"/>
      <c r="E168" s="267"/>
      <c r="F168" s="268"/>
    </row>
    <row r="169" spans="1:6" ht="12.75">
      <c r="A169" s="212"/>
      <c r="B169" s="212"/>
      <c r="C169" s="212"/>
      <c r="D169" s="266"/>
      <c r="E169" s="267"/>
      <c r="F169" s="268"/>
    </row>
    <row r="170" spans="1:6" ht="12.75">
      <c r="A170" s="212"/>
      <c r="B170" s="212"/>
      <c r="C170" s="212"/>
      <c r="D170" s="266"/>
      <c r="E170" s="267"/>
      <c r="F170" s="268"/>
    </row>
    <row r="171" spans="1:6" ht="12.75">
      <c r="A171" s="212"/>
      <c r="B171" s="212"/>
      <c r="C171" s="212"/>
      <c r="D171" s="266"/>
      <c r="E171" s="267"/>
      <c r="F171" s="268"/>
    </row>
    <row r="172" spans="1:6" ht="12.75">
      <c r="A172" s="212"/>
      <c r="B172" s="212"/>
      <c r="C172" s="212"/>
      <c r="D172" s="266"/>
      <c r="E172" s="267"/>
      <c r="F172" s="268"/>
    </row>
    <row r="173" spans="1:6" ht="12.75">
      <c r="A173" s="212"/>
      <c r="B173" s="212"/>
      <c r="C173" s="212"/>
      <c r="D173" s="266"/>
      <c r="E173" s="267"/>
      <c r="F173" s="268"/>
    </row>
    <row r="174" spans="1:6" ht="12.75">
      <c r="A174" s="212"/>
      <c r="B174" s="212"/>
      <c r="C174" s="212"/>
      <c r="D174" s="266"/>
      <c r="E174" s="267"/>
      <c r="F174" s="268"/>
    </row>
    <row r="175" spans="1:6" ht="12.75">
      <c r="A175" s="212"/>
      <c r="B175" s="212"/>
      <c r="C175" s="212"/>
      <c r="D175" s="266"/>
      <c r="E175" s="267"/>
      <c r="F175" s="268"/>
    </row>
    <row r="176" spans="1:6" ht="12.75">
      <c r="A176" s="212"/>
      <c r="B176" s="212"/>
      <c r="C176" s="212"/>
      <c r="D176" s="266"/>
      <c r="E176" s="267"/>
      <c r="F176" s="268"/>
    </row>
    <row r="177" spans="1:6" ht="12.75">
      <c r="A177" s="212"/>
      <c r="B177" s="212"/>
      <c r="C177" s="212"/>
      <c r="D177" s="266"/>
      <c r="E177" s="267"/>
      <c r="F177" s="268"/>
    </row>
    <row r="178" spans="1:6" ht="12.75">
      <c r="A178" s="212"/>
      <c r="B178" s="212"/>
      <c r="C178" s="212"/>
      <c r="D178" s="266"/>
      <c r="E178" s="267"/>
      <c r="F178" s="268"/>
    </row>
    <row r="179" spans="1:6" ht="12.75">
      <c r="A179" s="212"/>
      <c r="B179" s="212"/>
      <c r="C179" s="212"/>
      <c r="D179" s="266"/>
      <c r="E179" s="267"/>
      <c r="F179" s="268"/>
    </row>
    <row r="180" spans="1:6" ht="12.75">
      <c r="A180" s="212"/>
      <c r="B180" s="212"/>
      <c r="C180" s="212"/>
      <c r="D180" s="266"/>
      <c r="E180" s="267"/>
      <c r="F180" s="268"/>
    </row>
    <row r="181" spans="1:6" ht="12.75">
      <c r="A181" s="212"/>
      <c r="B181" s="212"/>
      <c r="C181" s="212"/>
      <c r="D181" s="266"/>
      <c r="E181" s="267"/>
      <c r="F181" s="268"/>
    </row>
    <row r="182" spans="1:6" ht="12.75">
      <c r="A182" s="212"/>
      <c r="B182" s="212"/>
      <c r="C182" s="212"/>
      <c r="D182" s="266"/>
      <c r="E182" s="267"/>
      <c r="F182" s="268"/>
    </row>
    <row r="183" spans="1:6" ht="12.75">
      <c r="A183" s="212"/>
      <c r="B183" s="212"/>
      <c r="C183" s="212"/>
      <c r="D183" s="266"/>
      <c r="E183" s="267"/>
      <c r="F183" s="268"/>
    </row>
    <row r="184" spans="1:6" ht="12.75">
      <c r="A184" s="212"/>
      <c r="B184" s="212"/>
      <c r="C184" s="212"/>
      <c r="D184" s="266"/>
      <c r="E184" s="267"/>
      <c r="F184" s="268"/>
    </row>
    <row r="185" spans="1:6" ht="12.75">
      <c r="A185" s="212"/>
      <c r="B185" s="212"/>
      <c r="C185" s="212"/>
      <c r="D185" s="266"/>
      <c r="E185" s="267"/>
      <c r="F185" s="268"/>
    </row>
    <row r="186" spans="1:6" ht="12.75">
      <c r="A186" s="212"/>
      <c r="B186" s="212"/>
      <c r="C186" s="212"/>
      <c r="D186" s="266"/>
      <c r="E186" s="267"/>
      <c r="F186" s="268"/>
    </row>
    <row r="187" spans="1:6" ht="12.75">
      <c r="A187" s="212"/>
      <c r="B187" s="212"/>
      <c r="C187" s="212"/>
      <c r="D187" s="266"/>
      <c r="E187" s="267"/>
      <c r="F187" s="268"/>
    </row>
    <row r="188" spans="1:6" ht="12.75">
      <c r="A188" s="212"/>
      <c r="B188" s="212"/>
      <c r="C188" s="212"/>
      <c r="D188" s="266"/>
      <c r="E188" s="267"/>
      <c r="F188" s="268"/>
    </row>
    <row r="189" spans="1:6" ht="12.75">
      <c r="A189" s="212"/>
      <c r="B189" s="212"/>
      <c r="C189" s="212"/>
      <c r="D189" s="266"/>
      <c r="E189" s="267"/>
      <c r="F189" s="268"/>
    </row>
    <row r="190" spans="1:6" ht="12.75">
      <c r="A190" s="212"/>
      <c r="B190" s="212"/>
      <c r="C190" s="212"/>
      <c r="D190" s="266"/>
      <c r="E190" s="267"/>
      <c r="F190" s="268"/>
    </row>
    <row r="191" spans="1:6" ht="12.75">
      <c r="A191" s="212"/>
      <c r="B191" s="212"/>
      <c r="C191" s="212"/>
      <c r="D191" s="266"/>
      <c r="E191" s="267"/>
      <c r="F191" s="268"/>
    </row>
    <row r="192" spans="1:6" ht="12.75">
      <c r="A192" s="212"/>
      <c r="B192" s="212"/>
      <c r="C192" s="212"/>
      <c r="D192" s="266"/>
      <c r="E192" s="267"/>
      <c r="F192" s="268"/>
    </row>
    <row r="193" spans="1:6" ht="12.75">
      <c r="A193" s="212"/>
      <c r="B193" s="212"/>
      <c r="C193" s="212"/>
      <c r="D193" s="266"/>
      <c r="E193" s="267"/>
      <c r="F193" s="268"/>
    </row>
    <row r="194" spans="1:6" ht="12.75">
      <c r="A194" s="212"/>
      <c r="B194" s="212"/>
      <c r="C194" s="212"/>
      <c r="D194" s="266"/>
      <c r="E194" s="267"/>
      <c r="F194" s="268"/>
    </row>
    <row r="195" spans="1:6" ht="12.75">
      <c r="A195" s="212"/>
      <c r="B195" s="212"/>
      <c r="C195" s="212"/>
      <c r="D195" s="266"/>
      <c r="E195" s="267"/>
      <c r="F195" s="268"/>
    </row>
    <row r="196" spans="1:6" ht="12.75">
      <c r="A196" s="212"/>
      <c r="B196" s="212"/>
      <c r="C196" s="212"/>
      <c r="D196" s="266"/>
      <c r="E196" s="267"/>
      <c r="F196" s="268"/>
    </row>
    <row r="197" spans="1:6" ht="12.75">
      <c r="A197" s="212"/>
      <c r="B197" s="212"/>
      <c r="C197" s="212"/>
      <c r="D197" s="266"/>
      <c r="E197" s="267"/>
      <c r="F197" s="268"/>
    </row>
    <row r="198" spans="1:6" ht="12.75">
      <c r="A198" s="212"/>
      <c r="B198" s="212"/>
      <c r="C198" s="212"/>
      <c r="D198" s="266"/>
      <c r="E198" s="267"/>
      <c r="F198" s="268"/>
    </row>
    <row r="199" spans="1:6" ht="12.75">
      <c r="A199" s="212"/>
      <c r="B199" s="212"/>
      <c r="C199" s="212"/>
      <c r="D199" s="266"/>
      <c r="E199" s="267"/>
      <c r="F199" s="268"/>
    </row>
    <row r="200" spans="1:6" ht="12.75">
      <c r="A200" s="212"/>
      <c r="B200" s="212"/>
      <c r="C200" s="212"/>
      <c r="D200" s="266"/>
      <c r="E200" s="267"/>
      <c r="F200" s="268"/>
    </row>
    <row r="201" spans="1:6" ht="12.75">
      <c r="A201" s="212"/>
      <c r="B201" s="212"/>
      <c r="C201" s="212"/>
      <c r="D201" s="266"/>
      <c r="E201" s="267"/>
      <c r="F201" s="268"/>
    </row>
  </sheetData>
  <sheetProtection/>
  <mergeCells count="1">
    <mergeCell ref="A2:D2"/>
  </mergeCells>
  <printOptions/>
  <pageMargins left="0.3937007874015748" right="0.4330708661417323" top="0.1968503937007874" bottom="0.35433070866141736" header="0.15748031496062992" footer="8.11023622047244"/>
  <pageSetup fitToHeight="10" fitToWidth="1" horizontalDpi="600" verticalDpi="6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1"/>
  <sheetViews>
    <sheetView view="pageBreakPreview" zoomScale="145" zoomScaleSheetLayoutView="145" zoomScalePageLayoutView="0" workbookViewId="0" topLeftCell="A178">
      <selection activeCell="L183" sqref="L183"/>
    </sheetView>
  </sheetViews>
  <sheetFormatPr defaultColWidth="9.125" defaultRowHeight="12.75"/>
  <cols>
    <col min="1" max="1" width="34.50390625" style="365" customWidth="1"/>
    <col min="2" max="2" width="4.50390625" style="338" customWidth="1"/>
    <col min="3" max="3" width="20.625" style="338" customWidth="1"/>
    <col min="4" max="5" width="15.625" style="363" customWidth="1"/>
    <col min="6" max="6" width="15.625" style="364" customWidth="1"/>
    <col min="7" max="7" width="1.4921875" style="1" hidden="1" customWidth="1"/>
    <col min="8" max="8" width="13.50390625" style="1" hidden="1" customWidth="1"/>
    <col min="9" max="10" width="13.375" style="1" hidden="1" customWidth="1"/>
    <col min="11" max="11" width="0" style="1" hidden="1" customWidth="1"/>
    <col min="12" max="16384" width="9.125" style="1" customWidth="1"/>
  </cols>
  <sheetData>
    <row r="1" spans="2:7" ht="12.75">
      <c r="B1" s="339"/>
      <c r="C1" s="340"/>
      <c r="D1" s="341"/>
      <c r="E1" s="342" t="s">
        <v>86</v>
      </c>
      <c r="F1" s="342"/>
      <c r="G1" s="5"/>
    </row>
    <row r="2" spans="1:7" ht="13.5" thickBot="1">
      <c r="A2" s="366"/>
      <c r="B2" s="343"/>
      <c r="C2" s="420" t="s">
        <v>241</v>
      </c>
      <c r="D2" s="420"/>
      <c r="E2" s="420"/>
      <c r="F2" s="344"/>
      <c r="G2" s="9"/>
    </row>
    <row r="3" spans="1:7" ht="12" customHeight="1">
      <c r="A3" s="427" t="s">
        <v>9</v>
      </c>
      <c r="B3" s="427" t="s">
        <v>27</v>
      </c>
      <c r="C3" s="432" t="s">
        <v>77</v>
      </c>
      <c r="D3" s="433" t="s">
        <v>261</v>
      </c>
      <c r="E3" s="424" t="s">
        <v>260</v>
      </c>
      <c r="F3" s="421" t="s">
        <v>259</v>
      </c>
      <c r="G3" s="157"/>
    </row>
    <row r="4" spans="1:7" ht="9.75" customHeight="1">
      <c r="A4" s="428"/>
      <c r="B4" s="430"/>
      <c r="C4" s="430"/>
      <c r="D4" s="430"/>
      <c r="E4" s="425"/>
      <c r="F4" s="422"/>
      <c r="G4" s="17"/>
    </row>
    <row r="5" spans="1:7" ht="11.25" customHeight="1">
      <c r="A5" s="428"/>
      <c r="B5" s="430"/>
      <c r="C5" s="430"/>
      <c r="D5" s="430"/>
      <c r="E5" s="425"/>
      <c r="F5" s="422"/>
      <c r="G5" s="65" t="s">
        <v>79</v>
      </c>
    </row>
    <row r="6" spans="1:7" ht="11.25" customHeight="1">
      <c r="A6" s="428"/>
      <c r="B6" s="430"/>
      <c r="C6" s="430"/>
      <c r="D6" s="430"/>
      <c r="E6" s="425"/>
      <c r="F6" s="422"/>
      <c r="G6" s="65" t="s">
        <v>81</v>
      </c>
    </row>
    <row r="7" spans="1:7" ht="10.5" customHeight="1">
      <c r="A7" s="428"/>
      <c r="B7" s="430"/>
      <c r="C7" s="430"/>
      <c r="D7" s="430"/>
      <c r="E7" s="425"/>
      <c r="F7" s="422"/>
      <c r="G7" s="65" t="s">
        <v>78</v>
      </c>
    </row>
    <row r="8" spans="1:7" ht="11.25" customHeight="1" thickBot="1">
      <c r="A8" s="429"/>
      <c r="B8" s="431"/>
      <c r="C8" s="431"/>
      <c r="D8" s="431"/>
      <c r="E8" s="426"/>
      <c r="F8" s="423"/>
      <c r="G8" s="65" t="s">
        <v>80</v>
      </c>
    </row>
    <row r="9" spans="1:7" ht="13.5" thickBot="1">
      <c r="A9" s="367">
        <v>1</v>
      </c>
      <c r="B9" s="345">
        <v>2</v>
      </c>
      <c r="C9" s="345">
        <v>3</v>
      </c>
      <c r="D9" s="346" t="s">
        <v>4</v>
      </c>
      <c r="E9" s="346" t="s">
        <v>5</v>
      </c>
      <c r="F9" s="347" t="s">
        <v>19</v>
      </c>
      <c r="G9" s="185" t="s">
        <v>82</v>
      </c>
    </row>
    <row r="10" spans="1:9" s="30" customFormat="1" ht="15" customHeight="1" thickBot="1">
      <c r="A10" s="368" t="s">
        <v>83</v>
      </c>
      <c r="B10" s="335" t="s">
        <v>84</v>
      </c>
      <c r="C10" s="335" t="s">
        <v>57</v>
      </c>
      <c r="D10" s="336">
        <f>D11+D15+D19+D22+D26+D30+D34+D37+D40+D44+D49+D52+D57+D60+D63+D66+D70+D73+D85+D89+D92+D96+D106+D110+D114+D117+D123+D128+D131+D134+D138+D141+D152+D156+D160+D167+D171+D176</f>
        <v>52432951.17999999</v>
      </c>
      <c r="E10" s="336">
        <f>E11+E15+E19+E22+E26+E30+E34+E37+E40+E44+E49+E52+E57+E60+E63+E66+E70+E73+E85+E89+E92+E96+E106+E110+E114+E117+E123+E128+E131+E134+E138+E141+E152+E156+E160+E167+E171+E176</f>
        <v>4837023.540000001</v>
      </c>
      <c r="F10" s="336">
        <f>F11+F15+F19+F22+F26+F30+F34+F37+F40+F44+F49+F52+F57+F60+F63+F66+F70+F73+F85+F89+F92+F96+F106+F110+F114+F117+F123+F128+F131+F134+F138+F141+F152+F156+F160+F167+F171+F176</f>
        <v>47595927.63999999</v>
      </c>
      <c r="G10" s="186" t="e">
        <f>G11+G19+G22+G34+#REF!+G37+#REF!+G40+G44+#REF!+#REF!+#REF!+G52+#REF!+G57+#REF!+#REF!+G63+G66+#REF!+G70+#REF!+G73+G85+#REF!+#REF!+#REF!+G89+G92+G96+#REF!+G106+#REF!+G110+#REF!+G114+G117+G123+G128+G131+G134+G138+#REF!+G141+#REF!+#REF!+G156+G160+G169+G152+#REF!+#REF!+G171+#REF!+G176+#REF!+#REF!+#REF!</f>
        <v>#REF!</v>
      </c>
      <c r="H10" s="175">
        <v>79430611.12</v>
      </c>
      <c r="I10" s="175">
        <v>41312160.16</v>
      </c>
    </row>
    <row r="11" spans="1:9" s="37" customFormat="1" ht="87" customHeight="1" thickBot="1">
      <c r="A11" s="371" t="s">
        <v>386</v>
      </c>
      <c r="B11" s="381"/>
      <c r="C11" s="320" t="s">
        <v>325</v>
      </c>
      <c r="D11" s="382">
        <f>D12+D13+D14</f>
        <v>4712270.2</v>
      </c>
      <c r="E11" s="382">
        <v>369811.93</v>
      </c>
      <c r="F11" s="382">
        <f aca="true" t="shared" si="0" ref="F11:F17">D11-E11</f>
        <v>4342458.2700000005</v>
      </c>
      <c r="G11" s="158" t="e">
        <f>#REF!-#REF!</f>
        <v>#REF!</v>
      </c>
      <c r="H11" s="196">
        <f>H10-D10</f>
        <v>26997659.940000013</v>
      </c>
      <c r="I11" s="196">
        <f>I10-E10</f>
        <v>36475136.62</v>
      </c>
    </row>
    <row r="12" spans="1:7" s="168" customFormat="1" ht="15" customHeight="1" thickBot="1">
      <c r="A12" s="369" t="s">
        <v>117</v>
      </c>
      <c r="B12" s="381"/>
      <c r="C12" s="383" t="s">
        <v>324</v>
      </c>
      <c r="D12" s="406">
        <v>4712270.2</v>
      </c>
      <c r="E12" s="405">
        <v>369811.93</v>
      </c>
      <c r="F12" s="384">
        <f t="shared" si="0"/>
        <v>4342458.2700000005</v>
      </c>
      <c r="G12" s="169" t="e">
        <f>#REF!-#REF!</f>
        <v>#REF!</v>
      </c>
    </row>
    <row r="13" spans="1:7" s="168" customFormat="1" ht="15" customHeight="1" thickBot="1">
      <c r="A13" s="369" t="s">
        <v>410</v>
      </c>
      <c r="B13" s="381"/>
      <c r="C13" s="383" t="s">
        <v>434</v>
      </c>
      <c r="D13" s="407">
        <v>0</v>
      </c>
      <c r="E13" s="405">
        <v>0</v>
      </c>
      <c r="F13" s="384">
        <f t="shared" si="0"/>
        <v>0</v>
      </c>
      <c r="G13" s="169"/>
    </row>
    <row r="14" spans="1:7" s="168" customFormat="1" ht="15" customHeight="1" thickBot="1">
      <c r="A14" s="369" t="s">
        <v>410</v>
      </c>
      <c r="B14" s="381"/>
      <c r="C14" s="383" t="s">
        <v>422</v>
      </c>
      <c r="D14" s="407">
        <v>0</v>
      </c>
      <c r="E14" s="405">
        <v>0</v>
      </c>
      <c r="F14" s="384">
        <f t="shared" si="0"/>
        <v>0</v>
      </c>
      <c r="G14" s="169"/>
    </row>
    <row r="15" spans="1:8" s="37" customFormat="1" ht="75.75" customHeight="1" thickBot="1">
      <c r="A15" s="371" t="s">
        <v>387</v>
      </c>
      <c r="B15" s="381"/>
      <c r="C15" s="320" t="s">
        <v>385</v>
      </c>
      <c r="D15" s="382">
        <f>D16+D17</f>
        <v>0</v>
      </c>
      <c r="E15" s="382">
        <f>E16+E17</f>
        <v>0</v>
      </c>
      <c r="F15" s="382">
        <f t="shared" si="0"/>
        <v>0</v>
      </c>
      <c r="G15" s="158" t="e">
        <f>#REF!-#REF!</f>
        <v>#REF!</v>
      </c>
      <c r="H15" s="196"/>
    </row>
    <row r="16" spans="1:7" s="168" customFormat="1" ht="15" customHeight="1" thickBot="1">
      <c r="A16" s="369" t="s">
        <v>117</v>
      </c>
      <c r="B16" s="381"/>
      <c r="C16" s="383" t="s">
        <v>435</v>
      </c>
      <c r="D16" s="406">
        <v>0</v>
      </c>
      <c r="E16" s="405">
        <v>0</v>
      </c>
      <c r="F16" s="384">
        <f t="shared" si="0"/>
        <v>0</v>
      </c>
      <c r="G16" s="169" t="e">
        <f>#REF!-#REF!</f>
        <v>#REF!</v>
      </c>
    </row>
    <row r="17" spans="1:7" s="168" customFormat="1" ht="15" customHeight="1" thickBot="1">
      <c r="A17" s="369" t="s">
        <v>117</v>
      </c>
      <c r="B17" s="381"/>
      <c r="C17" s="383" t="s">
        <v>436</v>
      </c>
      <c r="D17" s="407">
        <v>0</v>
      </c>
      <c r="E17" s="405">
        <v>0</v>
      </c>
      <c r="F17" s="384">
        <f t="shared" si="0"/>
        <v>0</v>
      </c>
      <c r="G17" s="169"/>
    </row>
    <row r="18" spans="1:7" s="168" customFormat="1" ht="10.5" customHeight="1" thickBot="1">
      <c r="A18" s="369"/>
      <c r="B18" s="381"/>
      <c r="C18" s="347"/>
      <c r="D18" s="385"/>
      <c r="E18" s="384"/>
      <c r="F18" s="384"/>
      <c r="G18" s="169"/>
    </row>
    <row r="19" spans="1:7" s="37" customFormat="1" ht="101.25" customHeight="1" thickBot="1">
      <c r="A19" s="371" t="s">
        <v>463</v>
      </c>
      <c r="B19" s="381"/>
      <c r="C19" s="320" t="s">
        <v>326</v>
      </c>
      <c r="D19" s="316">
        <f>D20</f>
        <v>5271.43</v>
      </c>
      <c r="E19" s="316">
        <f>E20</f>
        <v>0</v>
      </c>
      <c r="F19" s="316">
        <f>D19-E19</f>
        <v>5271.43</v>
      </c>
      <c r="G19" s="336" t="e">
        <f>G20</f>
        <v>#REF!</v>
      </c>
    </row>
    <row r="20" spans="1:7" s="168" customFormat="1" ht="15" customHeight="1" thickBot="1">
      <c r="A20" s="369" t="s">
        <v>110</v>
      </c>
      <c r="B20" s="381"/>
      <c r="C20" s="347" t="s">
        <v>464</v>
      </c>
      <c r="D20" s="384">
        <v>5271.43</v>
      </c>
      <c r="E20" s="384">
        <v>0</v>
      </c>
      <c r="F20" s="384">
        <f>D20-E20</f>
        <v>5271.43</v>
      </c>
      <c r="G20" s="169" t="e">
        <f>#REF!-#REF!</f>
        <v>#REF!</v>
      </c>
    </row>
    <row r="21" spans="1:7" s="168" customFormat="1" ht="10.5" customHeight="1" thickBot="1">
      <c r="A21" s="371"/>
      <c r="B21" s="381"/>
      <c r="C21" s="320"/>
      <c r="D21" s="316"/>
      <c r="E21" s="316"/>
      <c r="F21" s="316"/>
      <c r="G21" s="169"/>
    </row>
    <row r="22" spans="1:8" s="166" customFormat="1" ht="54.75" customHeight="1" thickBot="1">
      <c r="A22" s="371" t="s">
        <v>388</v>
      </c>
      <c r="B22" s="386"/>
      <c r="C22" s="320" t="s">
        <v>329</v>
      </c>
      <c r="D22" s="316">
        <f>D23+D24+D25</f>
        <v>12300</v>
      </c>
      <c r="E22" s="316">
        <f>E23+E24+E25</f>
        <v>0</v>
      </c>
      <c r="F22" s="316">
        <f aca="true" t="shared" si="1" ref="F22:F28">D22-E22</f>
        <v>12300</v>
      </c>
      <c r="G22" s="165" t="e">
        <f>#REF!-#REF!</f>
        <v>#REF!</v>
      </c>
      <c r="H22" s="372"/>
    </row>
    <row r="23" spans="1:7" s="171" customFormat="1" ht="12.75" customHeight="1" thickBot="1">
      <c r="A23" s="369" t="s">
        <v>110</v>
      </c>
      <c r="B23" s="386"/>
      <c r="C23" s="347" t="s">
        <v>437</v>
      </c>
      <c r="D23" s="384">
        <v>0</v>
      </c>
      <c r="E23" s="384">
        <v>0</v>
      </c>
      <c r="F23" s="384">
        <f t="shared" si="1"/>
        <v>0</v>
      </c>
      <c r="G23" s="169" t="e">
        <f>#REF!-#REF!</f>
        <v>#REF!</v>
      </c>
    </row>
    <row r="24" spans="1:7" s="171" customFormat="1" ht="12.75" customHeight="1" thickBot="1">
      <c r="A24" s="369" t="s">
        <v>130</v>
      </c>
      <c r="B24" s="386"/>
      <c r="C24" s="347" t="s">
        <v>412</v>
      </c>
      <c r="D24" s="384">
        <v>0</v>
      </c>
      <c r="E24" s="384">
        <v>0</v>
      </c>
      <c r="F24" s="384">
        <f t="shared" si="1"/>
        <v>0</v>
      </c>
      <c r="G24" s="169" t="e">
        <f>#REF!-#REF!</f>
        <v>#REF!</v>
      </c>
    </row>
    <row r="25" spans="1:7" s="171" customFormat="1" ht="12.75" customHeight="1" thickBot="1">
      <c r="A25" s="369" t="s">
        <v>110</v>
      </c>
      <c r="B25" s="386"/>
      <c r="C25" s="347" t="s">
        <v>465</v>
      </c>
      <c r="D25" s="384">
        <v>12300</v>
      </c>
      <c r="E25" s="384">
        <v>0</v>
      </c>
      <c r="F25" s="384">
        <f t="shared" si="1"/>
        <v>12300</v>
      </c>
      <c r="G25" s="169" t="e">
        <f>#REF!-#REF!</f>
        <v>#REF!</v>
      </c>
    </row>
    <row r="26" spans="1:7" s="37" customFormat="1" ht="59.25" customHeight="1" thickBot="1">
      <c r="A26" s="371" t="s">
        <v>487</v>
      </c>
      <c r="B26" s="381"/>
      <c r="C26" s="320" t="s">
        <v>496</v>
      </c>
      <c r="D26" s="316">
        <f>D28+D27</f>
        <v>1304578</v>
      </c>
      <c r="E26" s="316">
        <f>E28+E27</f>
        <v>171125.78</v>
      </c>
      <c r="F26" s="316">
        <f t="shared" si="1"/>
        <v>1133452.22</v>
      </c>
      <c r="G26" s="182" t="e">
        <f>G28</f>
        <v>#REF!</v>
      </c>
    </row>
    <row r="27" spans="1:7" s="37" customFormat="1" ht="15" customHeight="1" thickBot="1">
      <c r="A27" s="411" t="s">
        <v>110</v>
      </c>
      <c r="B27" s="381"/>
      <c r="C27" s="347" t="s">
        <v>327</v>
      </c>
      <c r="D27" s="384">
        <v>1001980</v>
      </c>
      <c r="E27" s="384">
        <v>99927.17</v>
      </c>
      <c r="F27" s="384">
        <f t="shared" si="1"/>
        <v>902052.83</v>
      </c>
      <c r="G27" s="412"/>
    </row>
    <row r="28" spans="1:7" s="168" customFormat="1" ht="15" customHeight="1" thickBot="1">
      <c r="A28" s="369" t="s">
        <v>110</v>
      </c>
      <c r="B28" s="381"/>
      <c r="C28" s="347" t="s">
        <v>328</v>
      </c>
      <c r="D28" s="384">
        <v>302598</v>
      </c>
      <c r="E28" s="384">
        <v>71198.61</v>
      </c>
      <c r="F28" s="384">
        <f t="shared" si="1"/>
        <v>231399.39</v>
      </c>
      <c r="G28" s="169" t="e">
        <f>#REF!-#REF!</f>
        <v>#REF!</v>
      </c>
    </row>
    <row r="29" spans="1:7" s="168" customFormat="1" ht="8.25" customHeight="1" thickBot="1">
      <c r="A29" s="369"/>
      <c r="B29" s="349"/>
      <c r="C29" s="351"/>
      <c r="D29" s="384"/>
      <c r="E29" s="384"/>
      <c r="F29" s="350"/>
      <c r="G29" s="169"/>
    </row>
    <row r="30" spans="1:7" s="30" customFormat="1" ht="81.75" customHeight="1" thickBot="1">
      <c r="A30" s="387" t="s">
        <v>488</v>
      </c>
      <c r="B30" s="388"/>
      <c r="C30" s="320" t="s">
        <v>330</v>
      </c>
      <c r="D30" s="316">
        <f>D31+D32</f>
        <v>2803602</v>
      </c>
      <c r="E30" s="316">
        <f>E31+E32</f>
        <v>1588087.28</v>
      </c>
      <c r="F30" s="316">
        <f>D30-E30</f>
        <v>1215514.72</v>
      </c>
      <c r="G30" s="158" t="e">
        <f>#REF!-#REF!</f>
        <v>#REF!</v>
      </c>
    </row>
    <row r="31" spans="1:8" s="171" customFormat="1" ht="15" customHeight="1" thickBot="1">
      <c r="A31" s="369" t="s">
        <v>110</v>
      </c>
      <c r="B31" s="389"/>
      <c r="C31" s="347" t="s">
        <v>331</v>
      </c>
      <c r="D31" s="384">
        <v>2160977</v>
      </c>
      <c r="E31" s="384">
        <v>1301717.02</v>
      </c>
      <c r="F31" s="384">
        <f>D31-E31</f>
        <v>859259.98</v>
      </c>
      <c r="G31" s="169" t="e">
        <f>#REF!-#REF!</f>
        <v>#REF!</v>
      </c>
      <c r="H31" s="188"/>
    </row>
    <row r="32" spans="1:8" s="171" customFormat="1" ht="15" customHeight="1" thickBot="1">
      <c r="A32" s="369" t="s">
        <v>110</v>
      </c>
      <c r="B32" s="390"/>
      <c r="C32" s="347" t="s">
        <v>332</v>
      </c>
      <c r="D32" s="384">
        <v>642625</v>
      </c>
      <c r="E32" s="384">
        <v>286370.26</v>
      </c>
      <c r="F32" s="384">
        <f>D32-E32</f>
        <v>356254.74</v>
      </c>
      <c r="G32" s="169"/>
      <c r="H32" s="188"/>
    </row>
    <row r="33" spans="1:7" s="171" customFormat="1" ht="10.5" customHeight="1" thickBot="1">
      <c r="A33" s="371"/>
      <c r="B33" s="386"/>
      <c r="C33" s="320"/>
      <c r="D33" s="316"/>
      <c r="E33" s="316"/>
      <c r="F33" s="384"/>
      <c r="G33" s="169" t="e">
        <f>#REF!-#REF!</f>
        <v>#REF!</v>
      </c>
    </row>
    <row r="34" spans="1:7" s="30" customFormat="1" ht="49.5" customHeight="1" thickBot="1">
      <c r="A34" s="387" t="s">
        <v>489</v>
      </c>
      <c r="B34" s="388"/>
      <c r="C34" s="320" t="s">
        <v>497</v>
      </c>
      <c r="D34" s="316">
        <f>D35</f>
        <v>80393.7</v>
      </c>
      <c r="E34" s="316">
        <f>E35</f>
        <v>0</v>
      </c>
      <c r="F34" s="316">
        <f>D34-E34</f>
        <v>80393.7</v>
      </c>
      <c r="G34" s="158" t="e">
        <f>#REF!-#REF!</f>
        <v>#REF!</v>
      </c>
    </row>
    <row r="35" spans="1:8" s="171" customFormat="1" ht="15" customHeight="1" thickBot="1">
      <c r="A35" s="369" t="s">
        <v>104</v>
      </c>
      <c r="B35" s="389"/>
      <c r="C35" s="347" t="s">
        <v>438</v>
      </c>
      <c r="D35" s="384">
        <v>80393.7</v>
      </c>
      <c r="E35" s="384">
        <v>0</v>
      </c>
      <c r="F35" s="384">
        <f>D35-E35</f>
        <v>80393.7</v>
      </c>
      <c r="G35" s="169" t="e">
        <f>#REF!-#REF!</f>
        <v>#REF!</v>
      </c>
      <c r="H35" s="188"/>
    </row>
    <row r="36" spans="1:7" s="171" customFormat="1" ht="10.5" customHeight="1" hidden="1" thickBot="1">
      <c r="A36" s="371"/>
      <c r="B36" s="386"/>
      <c r="C36" s="320"/>
      <c r="D36" s="316"/>
      <c r="E36" s="316"/>
      <c r="F36" s="384"/>
      <c r="G36" s="169" t="e">
        <f>#REF!-#REF!</f>
        <v>#REF!</v>
      </c>
    </row>
    <row r="37" spans="1:7" s="37" customFormat="1" ht="39" customHeight="1" thickBot="1">
      <c r="A37" s="371" t="s">
        <v>490</v>
      </c>
      <c r="B37" s="386"/>
      <c r="C37" s="320" t="s">
        <v>334</v>
      </c>
      <c r="D37" s="316">
        <f>D38</f>
        <v>21800</v>
      </c>
      <c r="E37" s="316">
        <f>E38</f>
        <v>14828.38</v>
      </c>
      <c r="F37" s="316">
        <f>D37-E37</f>
        <v>6971.620000000001</v>
      </c>
      <c r="G37" s="159" t="e">
        <f>#REF!-#REF!</f>
        <v>#REF!</v>
      </c>
    </row>
    <row r="38" spans="1:7" s="168" customFormat="1" ht="15" customHeight="1" thickBot="1">
      <c r="A38" s="369" t="s">
        <v>104</v>
      </c>
      <c r="B38" s="389"/>
      <c r="C38" s="347" t="s">
        <v>333</v>
      </c>
      <c r="D38" s="384">
        <v>21800</v>
      </c>
      <c r="E38" s="384">
        <v>14828.38</v>
      </c>
      <c r="F38" s="384">
        <f>D38-E38</f>
        <v>6971.620000000001</v>
      </c>
      <c r="G38" s="161"/>
    </row>
    <row r="39" spans="1:7" s="30" customFormat="1" ht="10.5" customHeight="1" thickBot="1">
      <c r="A39" s="369"/>
      <c r="B39" s="390"/>
      <c r="C39" s="347"/>
      <c r="D39" s="384"/>
      <c r="E39" s="384"/>
      <c r="F39" s="384"/>
      <c r="G39" s="159"/>
    </row>
    <row r="40" spans="1:7" s="37" customFormat="1" ht="63" customHeight="1" thickBot="1">
      <c r="A40" s="371" t="s">
        <v>491</v>
      </c>
      <c r="B40" s="386"/>
      <c r="C40" s="320" t="s">
        <v>492</v>
      </c>
      <c r="D40" s="316">
        <f>D42+D41</f>
        <v>20000</v>
      </c>
      <c r="E40" s="316">
        <f>E42+E41</f>
        <v>1853</v>
      </c>
      <c r="F40" s="316">
        <f>D40-E40</f>
        <v>18147</v>
      </c>
      <c r="G40" s="159" t="e">
        <f>#REF!-#REF!</f>
        <v>#REF!</v>
      </c>
    </row>
    <row r="41" spans="1:7" s="37" customFormat="1" ht="13.5" customHeight="1" thickBot="1">
      <c r="A41" s="369" t="s">
        <v>108</v>
      </c>
      <c r="B41" s="386"/>
      <c r="C41" s="347" t="s">
        <v>493</v>
      </c>
      <c r="D41" s="384">
        <v>3000</v>
      </c>
      <c r="E41" s="384">
        <v>1853</v>
      </c>
      <c r="F41" s="384"/>
      <c r="G41" s="159"/>
    </row>
    <row r="42" spans="1:7" s="30" customFormat="1" ht="15" customHeight="1" thickBot="1">
      <c r="A42" s="369" t="s">
        <v>108</v>
      </c>
      <c r="B42" s="390"/>
      <c r="C42" s="347" t="s">
        <v>494</v>
      </c>
      <c r="D42" s="391">
        <v>17000</v>
      </c>
      <c r="E42" s="392">
        <v>0</v>
      </c>
      <c r="F42" s="384">
        <f>D42-E42</f>
        <v>17000</v>
      </c>
      <c r="G42" s="159"/>
    </row>
    <row r="43" spans="1:7" s="30" customFormat="1" ht="10.5" customHeight="1" thickBot="1">
      <c r="A43" s="369"/>
      <c r="B43" s="390"/>
      <c r="C43" s="347"/>
      <c r="D43" s="391"/>
      <c r="E43" s="392"/>
      <c r="F43" s="384"/>
      <c r="G43" s="159"/>
    </row>
    <row r="44" spans="1:7" s="37" customFormat="1" ht="66.75" customHeight="1" thickBot="1">
      <c r="A44" s="371" t="s">
        <v>495</v>
      </c>
      <c r="B44" s="386"/>
      <c r="C44" s="320" t="s">
        <v>498</v>
      </c>
      <c r="D44" s="316">
        <f>D45+D46+D47</f>
        <v>167200</v>
      </c>
      <c r="E44" s="316">
        <f>E45+E46+E47</f>
        <v>13287.45</v>
      </c>
      <c r="F44" s="316">
        <f>D44-E44</f>
        <v>153912.55</v>
      </c>
      <c r="G44" s="159" t="e">
        <f>#REF!-#REF!</f>
        <v>#REF!</v>
      </c>
    </row>
    <row r="45" spans="1:7" s="30" customFormat="1" ht="15" customHeight="1" thickBot="1">
      <c r="A45" s="369" t="s">
        <v>110</v>
      </c>
      <c r="B45" s="390"/>
      <c r="C45" s="347" t="s">
        <v>413</v>
      </c>
      <c r="D45" s="391">
        <v>0</v>
      </c>
      <c r="E45" s="392">
        <v>0</v>
      </c>
      <c r="F45" s="384">
        <f>D45-E45</f>
        <v>0</v>
      </c>
      <c r="G45" s="159"/>
    </row>
    <row r="46" spans="1:7" s="30" customFormat="1" ht="15" customHeight="1" thickBot="1">
      <c r="A46" s="369" t="s">
        <v>127</v>
      </c>
      <c r="B46" s="390"/>
      <c r="C46" s="347" t="s">
        <v>335</v>
      </c>
      <c r="D46" s="391">
        <v>128500</v>
      </c>
      <c r="E46" s="392">
        <v>10437.9</v>
      </c>
      <c r="F46" s="384">
        <f>D46-E46</f>
        <v>118062.1</v>
      </c>
      <c r="G46" s="159"/>
    </row>
    <row r="47" spans="1:7" s="30" customFormat="1" ht="15" customHeight="1" thickBot="1">
      <c r="A47" s="369" t="s">
        <v>127</v>
      </c>
      <c r="B47" s="390"/>
      <c r="C47" s="347" t="s">
        <v>441</v>
      </c>
      <c r="D47" s="384">
        <v>38700</v>
      </c>
      <c r="E47" s="384">
        <v>2849.55</v>
      </c>
      <c r="F47" s="384">
        <f>D47-E47</f>
        <v>35850.45</v>
      </c>
      <c r="G47" s="161" t="e">
        <f>#REF!-#REF!</f>
        <v>#REF!</v>
      </c>
    </row>
    <row r="48" spans="1:7" s="171" customFormat="1" ht="18" customHeight="1" thickBot="1">
      <c r="A48" s="371"/>
      <c r="B48" s="386"/>
      <c r="C48" s="320"/>
      <c r="D48" s="316"/>
      <c r="E48" s="316"/>
      <c r="F48" s="316"/>
      <c r="G48" s="169" t="e">
        <f>#REF!-#REF!</f>
        <v>#REF!</v>
      </c>
    </row>
    <row r="49" spans="1:7" s="37" customFormat="1" ht="38.25" customHeight="1" thickBot="1">
      <c r="A49" s="371" t="s">
        <v>499</v>
      </c>
      <c r="B49" s="386"/>
      <c r="C49" s="320" t="s">
        <v>466</v>
      </c>
      <c r="D49" s="316">
        <f>D50</f>
        <v>42900</v>
      </c>
      <c r="E49" s="316">
        <f>E50</f>
        <v>0</v>
      </c>
      <c r="F49" s="316">
        <f>D49-E49</f>
        <v>42900</v>
      </c>
      <c r="G49" s="159" t="e">
        <f>#REF!-#REF!</f>
        <v>#REF!</v>
      </c>
    </row>
    <row r="50" spans="1:7" s="30" customFormat="1" ht="15" customHeight="1" thickBot="1">
      <c r="A50" s="369" t="s">
        <v>127</v>
      </c>
      <c r="B50" s="390"/>
      <c r="C50" s="347" t="s">
        <v>414</v>
      </c>
      <c r="D50" s="391">
        <v>42900</v>
      </c>
      <c r="E50" s="392">
        <v>0</v>
      </c>
      <c r="F50" s="384">
        <f>D50-E50</f>
        <v>42900</v>
      </c>
      <c r="G50" s="159"/>
    </row>
    <row r="51" spans="1:7" s="171" customFormat="1" ht="10.5" customHeight="1" thickBot="1">
      <c r="A51" s="371"/>
      <c r="B51" s="386"/>
      <c r="C51" s="320"/>
      <c r="D51" s="316"/>
      <c r="E51" s="316"/>
      <c r="F51" s="316"/>
      <c r="G51" s="169" t="e">
        <f>#REF!-#REF!</f>
        <v>#REF!</v>
      </c>
    </row>
    <row r="52" spans="1:8" s="30" customFormat="1" ht="39.75" customHeight="1" thickBot="1">
      <c r="A52" s="371" t="s">
        <v>500</v>
      </c>
      <c r="B52" s="386"/>
      <c r="C52" s="320" t="s">
        <v>501</v>
      </c>
      <c r="D52" s="316">
        <f>D53+D54+D55</f>
        <v>12040</v>
      </c>
      <c r="E52" s="316">
        <f>E53+E54+E55</f>
        <v>0</v>
      </c>
      <c r="F52" s="316">
        <f>D52-E52</f>
        <v>12040</v>
      </c>
      <c r="G52" s="160" t="e">
        <f>#REF!-#REF!</f>
        <v>#REF!</v>
      </c>
      <c r="H52" s="175"/>
    </row>
    <row r="53" spans="1:8" s="30" customFormat="1" ht="15" customHeight="1" thickBot="1">
      <c r="A53" s="369" t="s">
        <v>104</v>
      </c>
      <c r="B53" s="389"/>
      <c r="C53" s="347" t="s">
        <v>502</v>
      </c>
      <c r="D53" s="391">
        <v>10570</v>
      </c>
      <c r="E53" s="392">
        <v>0</v>
      </c>
      <c r="F53" s="384">
        <f>D53-E53</f>
        <v>10570</v>
      </c>
      <c r="G53" s="159"/>
      <c r="H53" s="197"/>
    </row>
    <row r="54" spans="1:7" s="37" customFormat="1" ht="15" customHeight="1" thickBot="1">
      <c r="A54" s="369" t="s">
        <v>108</v>
      </c>
      <c r="B54" s="390"/>
      <c r="C54" s="347" t="s">
        <v>336</v>
      </c>
      <c r="D54" s="391">
        <v>0</v>
      </c>
      <c r="E54" s="392">
        <v>0</v>
      </c>
      <c r="F54" s="384">
        <f>D54-E54</f>
        <v>0</v>
      </c>
      <c r="G54" s="172" t="e">
        <f>#REF!-#REF!</f>
        <v>#REF!</v>
      </c>
    </row>
    <row r="55" spans="1:7" s="37" customFormat="1" ht="15" customHeight="1" thickBot="1">
      <c r="A55" s="369" t="s">
        <v>108</v>
      </c>
      <c r="B55" s="390"/>
      <c r="C55" s="347" t="s">
        <v>415</v>
      </c>
      <c r="D55" s="391">
        <v>1470</v>
      </c>
      <c r="E55" s="392">
        <v>0</v>
      </c>
      <c r="F55" s="384">
        <f>D55-E55</f>
        <v>1470</v>
      </c>
      <c r="G55" s="172" t="e">
        <f>#REF!-#REF!</f>
        <v>#REF!</v>
      </c>
    </row>
    <row r="56" spans="1:7" s="37" customFormat="1" ht="15.75" customHeight="1" thickBot="1">
      <c r="A56" s="393"/>
      <c r="B56" s="394"/>
      <c r="C56" s="395"/>
      <c r="D56" s="395"/>
      <c r="E56" s="395"/>
      <c r="F56" s="395"/>
      <c r="G56" s="159" t="e">
        <f>#REF!-#REF!</f>
        <v>#REF!</v>
      </c>
    </row>
    <row r="57" spans="1:7" s="37" customFormat="1" ht="54.75" customHeight="1" thickBot="1">
      <c r="A57" s="371" t="s">
        <v>503</v>
      </c>
      <c r="B57" s="386"/>
      <c r="C57" s="320" t="s">
        <v>337</v>
      </c>
      <c r="D57" s="316">
        <f>D58</f>
        <v>60000</v>
      </c>
      <c r="E57" s="316">
        <f>E58</f>
        <v>5000</v>
      </c>
      <c r="F57" s="316">
        <f>D57-E57</f>
        <v>55000</v>
      </c>
      <c r="G57" s="159" t="e">
        <f>#REF!-#REF!</f>
        <v>#REF!</v>
      </c>
    </row>
    <row r="58" spans="1:7" s="30" customFormat="1" ht="15" customHeight="1" thickBot="1">
      <c r="A58" s="369" t="s">
        <v>110</v>
      </c>
      <c r="B58" s="386"/>
      <c r="C58" s="347" t="s">
        <v>448</v>
      </c>
      <c r="D58" s="384">
        <v>60000</v>
      </c>
      <c r="E58" s="384">
        <v>5000</v>
      </c>
      <c r="F58" s="384">
        <f>D58-E58</f>
        <v>55000</v>
      </c>
      <c r="G58" s="159">
        <f>F54</f>
        <v>0</v>
      </c>
    </row>
    <row r="59" spans="1:7" s="30" customFormat="1" ht="10.5" customHeight="1" thickBot="1">
      <c r="A59" s="369"/>
      <c r="B59" s="386"/>
      <c r="C59" s="347"/>
      <c r="D59" s="384"/>
      <c r="E59" s="384"/>
      <c r="F59" s="384"/>
      <c r="G59" s="159" t="e">
        <f>#REF!-#REF!</f>
        <v>#REF!</v>
      </c>
    </row>
    <row r="60" spans="1:7" s="30" customFormat="1" ht="53.25" customHeight="1" thickBot="1">
      <c r="A60" s="371" t="s">
        <v>468</v>
      </c>
      <c r="B60" s="388"/>
      <c r="C60" s="320" t="s">
        <v>469</v>
      </c>
      <c r="D60" s="316">
        <f>D61</f>
        <v>770019</v>
      </c>
      <c r="E60" s="316">
        <f>E61</f>
        <v>0</v>
      </c>
      <c r="F60" s="316">
        <f>D60-E60</f>
        <v>770019</v>
      </c>
      <c r="G60" s="158"/>
    </row>
    <row r="61" spans="1:7" s="37" customFormat="1" ht="15" customHeight="1" thickBot="1">
      <c r="A61" s="369" t="s">
        <v>145</v>
      </c>
      <c r="B61" s="388"/>
      <c r="C61" s="347" t="s">
        <v>470</v>
      </c>
      <c r="D61" s="384">
        <v>770019</v>
      </c>
      <c r="E61" s="384">
        <v>0</v>
      </c>
      <c r="F61" s="384">
        <f>D61-E61</f>
        <v>770019</v>
      </c>
      <c r="G61" s="159" t="e">
        <f>#REF!-#REF!</f>
        <v>#REF!</v>
      </c>
    </row>
    <row r="62" spans="1:7" s="37" customFormat="1" ht="10.5" customHeight="1" thickBot="1">
      <c r="A62" s="369"/>
      <c r="B62" s="389"/>
      <c r="C62" s="347"/>
      <c r="D62" s="384"/>
      <c r="E62" s="384"/>
      <c r="F62" s="384"/>
      <c r="G62" s="159" t="e">
        <f>#REF!-#REF!</f>
        <v>#REF!</v>
      </c>
    </row>
    <row r="63" spans="1:7" s="37" customFormat="1" ht="35.25" customHeight="1" thickBot="1">
      <c r="A63" s="371" t="s">
        <v>467</v>
      </c>
      <c r="B63" s="388"/>
      <c r="C63" s="320" t="s">
        <v>504</v>
      </c>
      <c r="D63" s="316">
        <f>D64</f>
        <v>80000</v>
      </c>
      <c r="E63" s="316">
        <f>E64</f>
        <v>0</v>
      </c>
      <c r="F63" s="316">
        <f>D63-E63</f>
        <v>80000</v>
      </c>
      <c r="G63" s="159"/>
    </row>
    <row r="64" spans="1:7" s="171" customFormat="1" ht="15" customHeight="1" thickBot="1">
      <c r="A64" s="369" t="s">
        <v>127</v>
      </c>
      <c r="B64" s="388"/>
      <c r="C64" s="347" t="s">
        <v>486</v>
      </c>
      <c r="D64" s="384">
        <v>80000</v>
      </c>
      <c r="E64" s="384">
        <v>0</v>
      </c>
      <c r="F64" s="384">
        <f>D64-E64</f>
        <v>80000</v>
      </c>
      <c r="G64" s="169" t="e">
        <f>#REF!-#REF!</f>
        <v>#REF!</v>
      </c>
    </row>
    <row r="65" spans="1:7" s="171" customFormat="1" ht="10.5" customHeight="1" thickBot="1">
      <c r="A65" s="371"/>
      <c r="B65" s="388"/>
      <c r="C65" s="320"/>
      <c r="D65" s="316"/>
      <c r="E65" s="316"/>
      <c r="F65" s="316"/>
      <c r="G65" s="169" t="e">
        <f>#REF!-#REF!</f>
        <v>#REF!</v>
      </c>
    </row>
    <row r="66" spans="1:7" s="171" customFormat="1" ht="43.5" customHeight="1" thickBot="1">
      <c r="A66" s="371" t="s">
        <v>389</v>
      </c>
      <c r="B66" s="388"/>
      <c r="C66" s="320" t="s">
        <v>338</v>
      </c>
      <c r="D66" s="316">
        <f>D67+D68</f>
        <v>3917897</v>
      </c>
      <c r="E66" s="316">
        <f>E67+E68</f>
        <v>870397.1200000001</v>
      </c>
      <c r="F66" s="316">
        <f>D66-E66</f>
        <v>3047499.88</v>
      </c>
      <c r="G66" s="169"/>
    </row>
    <row r="67" spans="1:8" s="30" customFormat="1" ht="15" customHeight="1" thickBot="1">
      <c r="A67" s="369" t="s">
        <v>104</v>
      </c>
      <c r="B67" s="389"/>
      <c r="C67" s="347" t="s">
        <v>339</v>
      </c>
      <c r="D67" s="384">
        <v>3006939</v>
      </c>
      <c r="E67" s="384">
        <v>576195.42</v>
      </c>
      <c r="F67" s="384">
        <v>201394</v>
      </c>
      <c r="G67" s="160" t="e">
        <f>#REF!-#REF!</f>
        <v>#REF!</v>
      </c>
      <c r="H67" s="197"/>
    </row>
    <row r="68" spans="1:7" s="171" customFormat="1" ht="15.75" customHeight="1" thickBot="1">
      <c r="A68" s="369" t="s">
        <v>108</v>
      </c>
      <c r="B68" s="389"/>
      <c r="C68" s="347" t="s">
        <v>340</v>
      </c>
      <c r="D68" s="391">
        <v>910958</v>
      </c>
      <c r="E68" s="392">
        <v>294201.7</v>
      </c>
      <c r="F68" s="384">
        <v>87557.16</v>
      </c>
      <c r="G68" s="169"/>
    </row>
    <row r="69" spans="1:7" s="30" customFormat="1" ht="10.5" customHeight="1" thickBot="1">
      <c r="A69" s="369"/>
      <c r="B69" s="389"/>
      <c r="C69" s="347"/>
      <c r="D69" s="384"/>
      <c r="E69" s="384"/>
      <c r="F69" s="384"/>
      <c r="G69" s="160"/>
    </row>
    <row r="70" spans="1:7" s="30" customFormat="1" ht="44.25" customHeight="1" thickBot="1">
      <c r="A70" s="371" t="s">
        <v>506</v>
      </c>
      <c r="B70" s="388"/>
      <c r="C70" s="320" t="s">
        <v>505</v>
      </c>
      <c r="D70" s="316">
        <f>D71</f>
        <v>188000</v>
      </c>
      <c r="E70" s="316">
        <f>E71</f>
        <v>77791.6</v>
      </c>
      <c r="F70" s="316">
        <f>D70-E70</f>
        <v>110208.4</v>
      </c>
      <c r="G70" s="158" t="e">
        <f>#REF!-#REF!</f>
        <v>#REF!</v>
      </c>
    </row>
    <row r="71" spans="1:7" s="37" customFormat="1" ht="15" customHeight="1" thickBot="1">
      <c r="A71" s="369" t="s">
        <v>106</v>
      </c>
      <c r="B71" s="389"/>
      <c r="C71" s="347" t="s">
        <v>395</v>
      </c>
      <c r="D71" s="391">
        <v>188000</v>
      </c>
      <c r="E71" s="391">
        <v>77791.6</v>
      </c>
      <c r="F71" s="384">
        <v>61466.2</v>
      </c>
      <c r="G71" s="159" t="e">
        <f>#REF!-#REF!</f>
        <v>#REF!</v>
      </c>
    </row>
    <row r="72" spans="1:7" s="37" customFormat="1" ht="11.25" customHeight="1" thickBot="1">
      <c r="A72" s="371"/>
      <c r="B72" s="386"/>
      <c r="C72" s="320"/>
      <c r="D72" s="316"/>
      <c r="E72" s="316"/>
      <c r="F72" s="316"/>
      <c r="G72" s="159" t="e">
        <f>#REF!-#REF!</f>
        <v>#REF!</v>
      </c>
    </row>
    <row r="73" spans="1:8" s="30" customFormat="1" ht="33.75" customHeight="1" thickBot="1">
      <c r="A73" s="371" t="s">
        <v>390</v>
      </c>
      <c r="B73" s="388"/>
      <c r="C73" s="320" t="s">
        <v>396</v>
      </c>
      <c r="D73" s="316">
        <f>D74+D75+D76+D77+D78+D79+D80+D81+D82+D83</f>
        <v>1312792.55</v>
      </c>
      <c r="E73" s="316">
        <f>E74+E75+E76+E77+E78+E79+E80+E81+E82+E83</f>
        <v>459690.49000000005</v>
      </c>
      <c r="F73" s="316">
        <f>D73-E73</f>
        <v>853102.06</v>
      </c>
      <c r="G73" s="160"/>
      <c r="H73" s="373"/>
    </row>
    <row r="74" spans="1:7" s="37" customFormat="1" ht="15" customHeight="1" thickBot="1">
      <c r="A74" s="369" t="s">
        <v>115</v>
      </c>
      <c r="B74" s="386"/>
      <c r="C74" s="347" t="s">
        <v>341</v>
      </c>
      <c r="D74" s="391">
        <v>275500</v>
      </c>
      <c r="E74" s="391">
        <v>44692.86</v>
      </c>
      <c r="F74" s="384">
        <f aca="true" t="shared" si="2" ref="F74:F79">D74-E74</f>
        <v>230807.14</v>
      </c>
      <c r="G74" s="159" t="e">
        <f>#REF!-#REF!</f>
        <v>#REF!</v>
      </c>
    </row>
    <row r="75" spans="1:8" s="30" customFormat="1" ht="15.75" customHeight="1" thickBot="1">
      <c r="A75" s="369" t="s">
        <v>151</v>
      </c>
      <c r="B75" s="386"/>
      <c r="C75" s="347" t="s">
        <v>342</v>
      </c>
      <c r="D75" s="391">
        <v>139755</v>
      </c>
      <c r="E75" s="391">
        <v>10050</v>
      </c>
      <c r="F75" s="384">
        <f t="shared" si="2"/>
        <v>129705</v>
      </c>
      <c r="G75" s="160"/>
      <c r="H75" s="37"/>
    </row>
    <row r="76" spans="1:7" s="30" customFormat="1" ht="16.5" customHeight="1" thickBot="1">
      <c r="A76" s="369" t="s">
        <v>110</v>
      </c>
      <c r="B76" s="381"/>
      <c r="C76" s="347" t="s">
        <v>343</v>
      </c>
      <c r="D76" s="391">
        <v>461161.55</v>
      </c>
      <c r="E76" s="392">
        <v>234821.9</v>
      </c>
      <c r="F76" s="384">
        <f t="shared" si="2"/>
        <v>226339.65</v>
      </c>
      <c r="G76" s="158" t="e">
        <f>#REF!-#REF!</f>
        <v>#REF!</v>
      </c>
    </row>
    <row r="77" spans="1:8" s="30" customFormat="1" ht="15" customHeight="1" thickBot="1">
      <c r="A77" s="369" t="s">
        <v>410</v>
      </c>
      <c r="B77" s="389"/>
      <c r="C77" s="347" t="s">
        <v>416</v>
      </c>
      <c r="D77" s="391">
        <v>209400</v>
      </c>
      <c r="E77" s="392">
        <v>93530</v>
      </c>
      <c r="F77" s="384">
        <f t="shared" si="2"/>
        <v>115870</v>
      </c>
      <c r="G77" s="159" t="e">
        <f>#REF!-#REF!</f>
        <v>#REF!</v>
      </c>
      <c r="H77" s="37"/>
    </row>
    <row r="78" spans="1:7" s="30" customFormat="1" ht="15" customHeight="1" thickBot="1">
      <c r="A78" s="369" t="s">
        <v>130</v>
      </c>
      <c r="B78" s="389"/>
      <c r="C78" s="347" t="s">
        <v>416</v>
      </c>
      <c r="D78" s="391">
        <v>0</v>
      </c>
      <c r="E78" s="392">
        <v>0</v>
      </c>
      <c r="F78" s="384">
        <f>D78-E78</f>
        <v>0</v>
      </c>
      <c r="G78" s="159" t="e">
        <f>#REF!-#REF!</f>
        <v>#REF!</v>
      </c>
    </row>
    <row r="79" spans="1:7" s="30" customFormat="1" ht="15" customHeight="1" thickBot="1">
      <c r="A79" s="369" t="s">
        <v>130</v>
      </c>
      <c r="B79" s="389"/>
      <c r="C79" s="347" t="s">
        <v>417</v>
      </c>
      <c r="D79" s="391">
        <v>209976</v>
      </c>
      <c r="E79" s="392">
        <v>69182.62</v>
      </c>
      <c r="F79" s="384">
        <f t="shared" si="2"/>
        <v>140793.38</v>
      </c>
      <c r="G79" s="159" t="e">
        <f>#REF!-#REF!</f>
        <v>#REF!</v>
      </c>
    </row>
    <row r="80" spans="1:7" s="30" customFormat="1" ht="15" customHeight="1" thickBot="1">
      <c r="A80" s="369" t="s">
        <v>130</v>
      </c>
      <c r="B80" s="389"/>
      <c r="C80" s="347" t="s">
        <v>417</v>
      </c>
      <c r="D80" s="391">
        <v>0</v>
      </c>
      <c r="E80" s="391">
        <v>0</v>
      </c>
      <c r="F80" s="384">
        <f>D80-E80</f>
        <v>0</v>
      </c>
      <c r="G80" s="159" t="e">
        <f>#REF!-#REF!</f>
        <v>#REF!</v>
      </c>
    </row>
    <row r="81" spans="1:8" s="37" customFormat="1" ht="15" customHeight="1" thickBot="1">
      <c r="A81" s="369" t="s">
        <v>127</v>
      </c>
      <c r="B81" s="381"/>
      <c r="C81" s="347" t="s">
        <v>418</v>
      </c>
      <c r="D81" s="391">
        <v>1000</v>
      </c>
      <c r="E81" s="392">
        <v>0</v>
      </c>
      <c r="F81" s="384">
        <f>D81-E81</f>
        <v>1000</v>
      </c>
      <c r="G81" s="159" t="e">
        <f>#REF!-#REF!</f>
        <v>#REF!</v>
      </c>
      <c r="H81" s="30"/>
    </row>
    <row r="82" spans="1:8" s="168" customFormat="1" ht="15" customHeight="1" thickBot="1">
      <c r="A82" s="369" t="s">
        <v>127</v>
      </c>
      <c r="B82" s="381"/>
      <c r="C82" s="347" t="s">
        <v>424</v>
      </c>
      <c r="D82" s="391">
        <v>8000</v>
      </c>
      <c r="E82" s="392">
        <v>7012.83</v>
      </c>
      <c r="F82" s="384">
        <f>D82-E82</f>
        <v>987.1700000000001</v>
      </c>
      <c r="G82" s="161" t="e">
        <f>#REF!-#REF!</f>
        <v>#REF!</v>
      </c>
      <c r="H82" s="171"/>
    </row>
    <row r="83" spans="1:8" s="168" customFormat="1" ht="15" customHeight="1" thickBot="1">
      <c r="A83" s="369" t="s">
        <v>127</v>
      </c>
      <c r="B83" s="381"/>
      <c r="C83" s="347" t="s">
        <v>423</v>
      </c>
      <c r="D83" s="391">
        <v>8000</v>
      </c>
      <c r="E83" s="392">
        <v>400.28</v>
      </c>
      <c r="F83" s="384">
        <f>D83-E83</f>
        <v>7599.72</v>
      </c>
      <c r="G83" s="161" t="e">
        <f>#REF!-#REF!</f>
        <v>#REF!</v>
      </c>
      <c r="H83" s="171"/>
    </row>
    <row r="84" spans="1:8" s="37" customFormat="1" ht="10.5" customHeight="1" thickBot="1">
      <c r="A84" s="369"/>
      <c r="B84" s="389"/>
      <c r="C84" s="347"/>
      <c r="D84" s="384"/>
      <c r="E84" s="384"/>
      <c r="F84" s="384"/>
      <c r="G84" s="159" t="e">
        <f>#REF!-#REF!</f>
        <v>#REF!</v>
      </c>
      <c r="H84" s="30"/>
    </row>
    <row r="85" spans="1:8" s="37" customFormat="1" ht="85.5" customHeight="1" thickBot="1">
      <c r="A85" s="371" t="s">
        <v>471</v>
      </c>
      <c r="B85" s="386"/>
      <c r="C85" s="320" t="s">
        <v>397</v>
      </c>
      <c r="D85" s="316">
        <f>D86+D87</f>
        <v>2864314</v>
      </c>
      <c r="E85" s="316">
        <f>E86+E87</f>
        <v>643534.9099999999</v>
      </c>
      <c r="F85" s="316">
        <f>D85-E85</f>
        <v>2220779.09</v>
      </c>
      <c r="G85" s="159" t="e">
        <f>#REF!-#REF!</f>
        <v>#REF!</v>
      </c>
      <c r="H85" s="197"/>
    </row>
    <row r="86" spans="1:8" s="37" customFormat="1" ht="15" customHeight="1" thickBot="1">
      <c r="A86" s="369" t="s">
        <v>104</v>
      </c>
      <c r="B86" s="386"/>
      <c r="C86" s="347" t="s">
        <v>344</v>
      </c>
      <c r="D86" s="391">
        <v>2522000</v>
      </c>
      <c r="E86" s="392">
        <v>530784.08</v>
      </c>
      <c r="F86" s="384">
        <f>D86-E86</f>
        <v>1991215.92</v>
      </c>
      <c r="G86" s="159" t="e">
        <f>#REF!-#REF!</f>
        <v>#REF!</v>
      </c>
      <c r="H86" s="171"/>
    </row>
    <row r="87" spans="1:8" s="37" customFormat="1" ht="15" customHeight="1" thickBot="1">
      <c r="A87" s="369" t="s">
        <v>276</v>
      </c>
      <c r="B87" s="386"/>
      <c r="C87" s="347" t="s">
        <v>439</v>
      </c>
      <c r="D87" s="391">
        <v>342314</v>
      </c>
      <c r="E87" s="391">
        <v>112750.83</v>
      </c>
      <c r="F87" s="384">
        <f>D87-E87</f>
        <v>229563.16999999998</v>
      </c>
      <c r="G87" s="159" t="e">
        <f>#REF!-#REF!</f>
        <v>#REF!</v>
      </c>
      <c r="H87" s="171"/>
    </row>
    <row r="88" spans="1:7" s="30" customFormat="1" ht="10.5" customHeight="1" thickBot="1">
      <c r="A88" s="371"/>
      <c r="B88" s="386"/>
      <c r="C88" s="320"/>
      <c r="D88" s="316"/>
      <c r="E88" s="316"/>
      <c r="F88" s="316"/>
      <c r="G88" s="159" t="e">
        <f>#REF!-#REF!</f>
        <v>#REF!</v>
      </c>
    </row>
    <row r="89" spans="1:7" s="30" customFormat="1" ht="77.25" customHeight="1" thickBot="1">
      <c r="A89" s="371" t="s">
        <v>472</v>
      </c>
      <c r="B89" s="386"/>
      <c r="C89" s="320" t="s">
        <v>346</v>
      </c>
      <c r="D89" s="316">
        <f>D90</f>
        <v>30000</v>
      </c>
      <c r="E89" s="316">
        <f>E90</f>
        <v>0</v>
      </c>
      <c r="F89" s="316">
        <f>D89-E89</f>
        <v>30000</v>
      </c>
      <c r="G89" s="160"/>
    </row>
    <row r="90" spans="1:7" s="30" customFormat="1" ht="15" customHeight="1" thickBot="1">
      <c r="A90" s="369" t="s">
        <v>106</v>
      </c>
      <c r="B90" s="386"/>
      <c r="C90" s="347" t="s">
        <v>345</v>
      </c>
      <c r="D90" s="391">
        <v>30000</v>
      </c>
      <c r="E90" s="392">
        <v>0</v>
      </c>
      <c r="F90" s="384">
        <f>D90-E90</f>
        <v>30000</v>
      </c>
      <c r="G90" s="159"/>
    </row>
    <row r="91" spans="1:8" s="171" customFormat="1" ht="10.5" customHeight="1" thickBot="1">
      <c r="A91" s="369"/>
      <c r="B91" s="386"/>
      <c r="C91" s="347"/>
      <c r="D91" s="384"/>
      <c r="E91" s="384"/>
      <c r="F91" s="384"/>
      <c r="G91" s="169" t="e">
        <f>#REF!-#REF!</f>
        <v>#REF!</v>
      </c>
      <c r="H91" s="30"/>
    </row>
    <row r="92" spans="1:7" s="30" customFormat="1" ht="78" customHeight="1" thickBot="1">
      <c r="A92" s="371" t="s">
        <v>391</v>
      </c>
      <c r="B92" s="386"/>
      <c r="C92" s="320" t="s">
        <v>399</v>
      </c>
      <c r="D92" s="316">
        <f>D94+D93</f>
        <v>42700</v>
      </c>
      <c r="E92" s="316">
        <f>E94+E93</f>
        <v>3437.94</v>
      </c>
      <c r="F92" s="316">
        <f>D92-E92</f>
        <v>39262.06</v>
      </c>
      <c r="G92" s="160"/>
    </row>
    <row r="93" spans="1:8" s="30" customFormat="1" ht="15.75" customHeight="1" thickBot="1">
      <c r="A93" s="369" t="s">
        <v>112</v>
      </c>
      <c r="B93" s="386"/>
      <c r="C93" s="347" t="s">
        <v>347</v>
      </c>
      <c r="D93" s="391">
        <v>42700</v>
      </c>
      <c r="E93" s="391">
        <v>3437.94</v>
      </c>
      <c r="F93" s="384">
        <f>D93-E93</f>
        <v>39262.06</v>
      </c>
      <c r="G93" s="159"/>
      <c r="H93" s="187"/>
    </row>
    <row r="94" spans="1:8" s="30" customFormat="1" ht="15.75" customHeight="1" thickBot="1">
      <c r="A94" s="369" t="s">
        <v>112</v>
      </c>
      <c r="B94" s="386"/>
      <c r="C94" s="347" t="s">
        <v>398</v>
      </c>
      <c r="D94" s="391">
        <v>0</v>
      </c>
      <c r="E94" s="391">
        <v>0</v>
      </c>
      <c r="F94" s="384">
        <f>D94-E94</f>
        <v>0</v>
      </c>
      <c r="G94" s="159"/>
      <c r="H94" s="187"/>
    </row>
    <row r="95" spans="1:8" s="171" customFormat="1" ht="10.5" customHeight="1" thickBot="1">
      <c r="A95" s="369"/>
      <c r="B95" s="386"/>
      <c r="C95" s="347"/>
      <c r="D95" s="384"/>
      <c r="E95" s="384"/>
      <c r="F95" s="384"/>
      <c r="G95" s="169" t="e">
        <f>#REF!-#REF!</f>
        <v>#REF!</v>
      </c>
      <c r="H95" s="30"/>
    </row>
    <row r="96" spans="1:8" s="171" customFormat="1" ht="120.75" customHeight="1" thickBot="1">
      <c r="A96" s="371" t="s">
        <v>507</v>
      </c>
      <c r="B96" s="386"/>
      <c r="C96" s="320" t="s">
        <v>400</v>
      </c>
      <c r="D96" s="316">
        <f>D97+D98+D99+D100+D101+D102+D103+D104</f>
        <v>899100</v>
      </c>
      <c r="E96" s="413">
        <f>SUM(E97:E104)</f>
        <v>176971.22999999998</v>
      </c>
      <c r="F96" s="316">
        <f>D96-E96</f>
        <v>722128.77</v>
      </c>
      <c r="G96" s="182" t="e">
        <f>G101+G97+G98+G99+G100+#REF!</f>
        <v>#REF!</v>
      </c>
      <c r="H96" s="188"/>
    </row>
    <row r="97" spans="1:7" s="171" customFormat="1" ht="15" customHeight="1" thickBot="1">
      <c r="A97" s="369" t="s">
        <v>115</v>
      </c>
      <c r="B97" s="386"/>
      <c r="C97" s="347" t="s">
        <v>348</v>
      </c>
      <c r="D97" s="391">
        <v>548500</v>
      </c>
      <c r="E97" s="392">
        <v>83321.76</v>
      </c>
      <c r="F97" s="384">
        <f>D97-E97</f>
        <v>465178.24</v>
      </c>
      <c r="G97" s="169" t="e">
        <f>#REF!-#REF!</f>
        <v>#REF!</v>
      </c>
    </row>
    <row r="98" spans="1:7" s="171" customFormat="1" ht="15" customHeight="1" thickBot="1">
      <c r="A98" s="369" t="s">
        <v>129</v>
      </c>
      <c r="B98" s="386"/>
      <c r="C98" s="347" t="s">
        <v>349</v>
      </c>
      <c r="D98" s="391">
        <v>128600</v>
      </c>
      <c r="E98" s="391">
        <v>19706.47</v>
      </c>
      <c r="F98" s="384">
        <f aca="true" t="shared" si="3" ref="F98:F104">D98-E98</f>
        <v>108893.53</v>
      </c>
      <c r="G98" s="169" t="e">
        <f>#REF!-#REF!</f>
        <v>#REF!</v>
      </c>
    </row>
    <row r="99" spans="1:7" s="171" customFormat="1" ht="15" customHeight="1" thickBot="1">
      <c r="A99" s="369" t="s">
        <v>110</v>
      </c>
      <c r="B99" s="386"/>
      <c r="C99" s="347" t="s">
        <v>350</v>
      </c>
      <c r="D99" s="391">
        <v>97000</v>
      </c>
      <c r="E99" s="391">
        <v>0</v>
      </c>
      <c r="F99" s="384">
        <f t="shared" si="3"/>
        <v>97000</v>
      </c>
      <c r="G99" s="169" t="e">
        <f>#REF!-#REF!</f>
        <v>#REF!</v>
      </c>
    </row>
    <row r="100" spans="1:7" s="171" customFormat="1" ht="15" customHeight="1" thickBot="1">
      <c r="A100" s="369" t="s">
        <v>127</v>
      </c>
      <c r="B100" s="390"/>
      <c r="C100" s="347" t="s">
        <v>425</v>
      </c>
      <c r="D100" s="391">
        <v>20000</v>
      </c>
      <c r="E100" s="391">
        <v>0</v>
      </c>
      <c r="F100" s="384">
        <f t="shared" si="3"/>
        <v>20000</v>
      </c>
      <c r="G100" s="161"/>
    </row>
    <row r="101" spans="1:7" s="171" customFormat="1" ht="13.5" customHeight="1" thickBot="1">
      <c r="A101" s="369" t="s">
        <v>410</v>
      </c>
      <c r="B101" s="386"/>
      <c r="C101" s="347" t="s">
        <v>426</v>
      </c>
      <c r="D101" s="391">
        <v>83000</v>
      </c>
      <c r="E101" s="391">
        <v>68000</v>
      </c>
      <c r="F101" s="384">
        <f t="shared" si="3"/>
        <v>15000</v>
      </c>
      <c r="G101" s="169" t="e">
        <f>#REF!-#REF!</f>
        <v>#REF!</v>
      </c>
    </row>
    <row r="102" spans="1:7" s="171" customFormat="1" ht="13.5" customHeight="1" thickBot="1">
      <c r="A102" s="369" t="s">
        <v>130</v>
      </c>
      <c r="B102" s="386"/>
      <c r="C102" s="347" t="s">
        <v>427</v>
      </c>
      <c r="D102" s="391">
        <v>10000</v>
      </c>
      <c r="E102" s="391">
        <v>3000</v>
      </c>
      <c r="F102" s="384">
        <f t="shared" si="3"/>
        <v>7000</v>
      </c>
      <c r="G102" s="169" t="e">
        <f>#REF!-#REF!</f>
        <v>#REF!</v>
      </c>
    </row>
    <row r="103" spans="1:7" s="30" customFormat="1" ht="15" customHeight="1" thickBot="1">
      <c r="A103" s="369" t="s">
        <v>127</v>
      </c>
      <c r="B103" s="390"/>
      <c r="C103" s="347" t="s">
        <v>428</v>
      </c>
      <c r="D103" s="391">
        <v>9000</v>
      </c>
      <c r="E103" s="392">
        <v>2943</v>
      </c>
      <c r="F103" s="384">
        <f t="shared" si="3"/>
        <v>6057</v>
      </c>
      <c r="G103" s="161"/>
    </row>
    <row r="104" spans="1:7" s="171" customFormat="1" ht="15" customHeight="1" thickBot="1">
      <c r="A104" s="369" t="s">
        <v>127</v>
      </c>
      <c r="B104" s="390"/>
      <c r="C104" s="347" t="s">
        <v>429</v>
      </c>
      <c r="D104" s="391">
        <v>3000</v>
      </c>
      <c r="E104" s="391">
        <v>0</v>
      </c>
      <c r="F104" s="384">
        <f t="shared" si="3"/>
        <v>3000</v>
      </c>
      <c r="G104" s="161"/>
    </row>
    <row r="105" spans="1:7" s="30" customFormat="1" ht="10.5" customHeight="1" thickBot="1">
      <c r="A105" s="369"/>
      <c r="B105" s="386"/>
      <c r="C105" s="347"/>
      <c r="D105" s="384"/>
      <c r="E105" s="384"/>
      <c r="F105" s="384"/>
      <c r="G105" s="159" t="e">
        <f>#REF!-#REF!</f>
        <v>#REF!</v>
      </c>
    </row>
    <row r="106" spans="1:8" s="30" customFormat="1" ht="92.25" customHeight="1" thickBot="1">
      <c r="A106" s="371" t="s">
        <v>473</v>
      </c>
      <c r="B106" s="386"/>
      <c r="C106" s="320" t="s">
        <v>401</v>
      </c>
      <c r="D106" s="316">
        <f>D107+D108</f>
        <v>355211</v>
      </c>
      <c r="E106" s="316">
        <f>E107+E108</f>
        <v>54267.78</v>
      </c>
      <c r="F106" s="316">
        <f>D106-E106</f>
        <v>300943.22</v>
      </c>
      <c r="G106" s="158" t="e">
        <f>#REF!-#REF!</f>
        <v>#REF!</v>
      </c>
      <c r="H106" s="175"/>
    </row>
    <row r="107" spans="1:8" s="30" customFormat="1" ht="15" customHeight="1" thickBot="1">
      <c r="A107" s="369" t="s">
        <v>104</v>
      </c>
      <c r="B107" s="386"/>
      <c r="C107" s="347" t="s">
        <v>351</v>
      </c>
      <c r="D107" s="391">
        <v>280500</v>
      </c>
      <c r="E107" s="392">
        <v>45410.84</v>
      </c>
      <c r="F107" s="384">
        <f>D107-E107</f>
        <v>235089.16</v>
      </c>
      <c r="G107" s="159" t="e">
        <f>#REF!-#REF!</f>
        <v>#REF!</v>
      </c>
      <c r="H107" s="171"/>
    </row>
    <row r="108" spans="1:7" s="30" customFormat="1" ht="15" customHeight="1" thickBot="1">
      <c r="A108" s="369" t="s">
        <v>108</v>
      </c>
      <c r="B108" s="386"/>
      <c r="C108" s="347" t="s">
        <v>352</v>
      </c>
      <c r="D108" s="391">
        <v>74711</v>
      </c>
      <c r="E108" s="392">
        <v>8856.94</v>
      </c>
      <c r="F108" s="384">
        <f>D108-E108</f>
        <v>65854.06</v>
      </c>
      <c r="G108" s="159" t="e">
        <f>#REF!-#REF!</f>
        <v>#REF!</v>
      </c>
    </row>
    <row r="109" spans="1:7" s="30" customFormat="1" ht="10.5" customHeight="1" thickBot="1">
      <c r="A109" s="369"/>
      <c r="B109" s="386"/>
      <c r="C109" s="347"/>
      <c r="D109" s="384"/>
      <c r="E109" s="384"/>
      <c r="F109" s="384"/>
      <c r="G109" s="159" t="e">
        <f>#REF!-#REF!</f>
        <v>#REF!</v>
      </c>
    </row>
    <row r="110" spans="1:8" s="30" customFormat="1" ht="81.75" customHeight="1" thickBot="1">
      <c r="A110" s="371" t="s">
        <v>474</v>
      </c>
      <c r="B110" s="386"/>
      <c r="C110" s="320" t="s">
        <v>402</v>
      </c>
      <c r="D110" s="316">
        <f>D111+D112</f>
        <v>375000</v>
      </c>
      <c r="E110" s="316">
        <f>E111+E112</f>
        <v>141684.38</v>
      </c>
      <c r="F110" s="316">
        <f>D110-E110</f>
        <v>233315.62</v>
      </c>
      <c r="G110" s="159" t="e">
        <f>#REF!-#REF!</f>
        <v>#REF!</v>
      </c>
      <c r="H110" s="196"/>
    </row>
    <row r="111" spans="1:8" s="30" customFormat="1" ht="15" customHeight="1" thickBot="1">
      <c r="A111" s="369" t="s">
        <v>104</v>
      </c>
      <c r="B111" s="386"/>
      <c r="C111" s="347" t="s">
        <v>353</v>
      </c>
      <c r="D111" s="391">
        <v>288000</v>
      </c>
      <c r="E111" s="392">
        <v>116125.65</v>
      </c>
      <c r="F111" s="384">
        <f>D111-E111</f>
        <v>171874.35</v>
      </c>
      <c r="G111" s="159" t="e">
        <f>#REF!-#REF!</f>
        <v>#REF!</v>
      </c>
      <c r="H111" s="175"/>
    </row>
    <row r="112" spans="1:7" s="30" customFormat="1" ht="15" customHeight="1" thickBot="1">
      <c r="A112" s="369" t="s">
        <v>108</v>
      </c>
      <c r="B112" s="386"/>
      <c r="C112" s="347" t="s">
        <v>354</v>
      </c>
      <c r="D112" s="391">
        <v>87000</v>
      </c>
      <c r="E112" s="391">
        <v>25558.73</v>
      </c>
      <c r="F112" s="384">
        <f>D112-E112</f>
        <v>61441.270000000004</v>
      </c>
      <c r="G112" s="159"/>
    </row>
    <row r="113" spans="1:7" s="30" customFormat="1" ht="10.5" customHeight="1" thickBot="1">
      <c r="A113" s="369"/>
      <c r="B113" s="386"/>
      <c r="C113" s="347"/>
      <c r="D113" s="391"/>
      <c r="E113" s="392"/>
      <c r="F113" s="384"/>
      <c r="G113" s="159"/>
    </row>
    <row r="114" spans="1:7" s="30" customFormat="1" ht="79.5" customHeight="1" thickBot="1">
      <c r="A114" s="371" t="s">
        <v>392</v>
      </c>
      <c r="B114" s="386"/>
      <c r="C114" s="320" t="s">
        <v>356</v>
      </c>
      <c r="D114" s="316">
        <f>D115</f>
        <v>2000</v>
      </c>
      <c r="E114" s="316">
        <f>E115</f>
        <v>0</v>
      </c>
      <c r="F114" s="316">
        <f>D114-E114</f>
        <v>2000</v>
      </c>
      <c r="G114" s="158" t="e">
        <f>#REF!-#REF!</f>
        <v>#REF!</v>
      </c>
    </row>
    <row r="115" spans="1:8" s="30" customFormat="1" ht="15" customHeight="1" thickBot="1">
      <c r="A115" s="369" t="s">
        <v>106</v>
      </c>
      <c r="B115" s="386"/>
      <c r="C115" s="347" t="s">
        <v>355</v>
      </c>
      <c r="D115" s="384">
        <v>2000</v>
      </c>
      <c r="E115" s="384">
        <v>0</v>
      </c>
      <c r="F115" s="384">
        <f>D115-E115</f>
        <v>2000</v>
      </c>
      <c r="G115" s="159" t="e">
        <f>#REF!-#REF!</f>
        <v>#REF!</v>
      </c>
      <c r="H115" s="187"/>
    </row>
    <row r="116" spans="1:7" s="30" customFormat="1" ht="10.5" customHeight="1" thickBot="1">
      <c r="A116" s="371"/>
      <c r="B116" s="386"/>
      <c r="C116" s="320"/>
      <c r="D116" s="316"/>
      <c r="E116" s="316"/>
      <c r="F116" s="316"/>
      <c r="G116" s="159" t="e">
        <f>#REF!-#REF!</f>
        <v>#REF!</v>
      </c>
    </row>
    <row r="117" spans="1:7" s="30" customFormat="1" ht="50.25" customHeight="1" thickBot="1">
      <c r="A117" s="371" t="s">
        <v>393</v>
      </c>
      <c r="B117" s="386"/>
      <c r="C117" s="320" t="s">
        <v>357</v>
      </c>
      <c r="D117" s="316">
        <f>D119+D120+D118+D121</f>
        <v>1300000</v>
      </c>
      <c r="E117" s="316">
        <f>E119+E120+E118</f>
        <v>0</v>
      </c>
      <c r="F117" s="316">
        <f>D117-E117</f>
        <v>1300000</v>
      </c>
      <c r="G117" s="159"/>
    </row>
    <row r="118" spans="1:8" s="30" customFormat="1" ht="15" customHeight="1" thickBot="1">
      <c r="A118" s="369" t="s">
        <v>127</v>
      </c>
      <c r="B118" s="386"/>
      <c r="C118" s="347" t="s">
        <v>430</v>
      </c>
      <c r="D118" s="384">
        <v>0</v>
      </c>
      <c r="E118" s="384">
        <v>0</v>
      </c>
      <c r="F118" s="384">
        <f>D118-E118</f>
        <v>0</v>
      </c>
      <c r="G118" s="158" t="e">
        <f>#REF!-#REF!</f>
        <v>#REF!</v>
      </c>
      <c r="H118" s="187"/>
    </row>
    <row r="119" spans="1:8" s="30" customFormat="1" ht="15" customHeight="1" thickBot="1">
      <c r="A119" s="369" t="s">
        <v>127</v>
      </c>
      <c r="B119" s="386"/>
      <c r="C119" s="347" t="s">
        <v>450</v>
      </c>
      <c r="D119" s="384">
        <v>0</v>
      </c>
      <c r="E119" s="384">
        <v>0</v>
      </c>
      <c r="F119" s="384">
        <f>D119-E119</f>
        <v>0</v>
      </c>
      <c r="G119" s="158" t="e">
        <f>#REF!-#REF!</f>
        <v>#REF!</v>
      </c>
      <c r="H119" s="187"/>
    </row>
    <row r="120" spans="1:8" s="30" customFormat="1" ht="15" customHeight="1" thickBot="1">
      <c r="A120" s="369" t="s">
        <v>130</v>
      </c>
      <c r="B120" s="386"/>
      <c r="C120" s="347" t="s">
        <v>431</v>
      </c>
      <c r="D120" s="384">
        <v>0</v>
      </c>
      <c r="E120" s="384">
        <v>0</v>
      </c>
      <c r="F120" s="384">
        <f>D120-E120</f>
        <v>0</v>
      </c>
      <c r="G120" s="158" t="e">
        <f>#REF!-#REF!</f>
        <v>#REF!</v>
      </c>
      <c r="H120" s="175"/>
    </row>
    <row r="121" spans="1:8" s="30" customFormat="1" ht="15" customHeight="1" thickBot="1">
      <c r="A121" s="369" t="s">
        <v>110</v>
      </c>
      <c r="B121" s="386"/>
      <c r="C121" s="347" t="s">
        <v>475</v>
      </c>
      <c r="D121" s="384">
        <v>1300000</v>
      </c>
      <c r="E121" s="384">
        <v>0</v>
      </c>
      <c r="F121" s="384">
        <f>D121-E121</f>
        <v>1300000</v>
      </c>
      <c r="G121" s="158"/>
      <c r="H121" s="175"/>
    </row>
    <row r="122" spans="1:7" s="30" customFormat="1" ht="10.5" customHeight="1" thickBot="1">
      <c r="A122" s="369"/>
      <c r="B122" s="386"/>
      <c r="C122" s="347"/>
      <c r="D122" s="384"/>
      <c r="E122" s="384"/>
      <c r="F122" s="384"/>
      <c r="G122" s="159" t="e">
        <f>#REF!-#REF!</f>
        <v>#REF!</v>
      </c>
    </row>
    <row r="123" spans="1:8" s="37" customFormat="1" ht="63.75" customHeight="1" thickBot="1">
      <c r="A123" s="371" t="s">
        <v>476</v>
      </c>
      <c r="B123" s="388"/>
      <c r="C123" s="320" t="s">
        <v>359</v>
      </c>
      <c r="D123" s="316">
        <f>D125+D126+D124</f>
        <v>72000</v>
      </c>
      <c r="E123" s="316">
        <f>E125+E126+E124</f>
        <v>1179</v>
      </c>
      <c r="F123" s="316">
        <f>D123-E123</f>
        <v>70821</v>
      </c>
      <c r="G123" s="159" t="e">
        <f>#REF!-#REF!</f>
        <v>#REF!</v>
      </c>
      <c r="H123" s="30"/>
    </row>
    <row r="124" spans="1:7" s="171" customFormat="1" ht="15" customHeight="1" thickBot="1">
      <c r="A124" s="369" t="s">
        <v>117</v>
      </c>
      <c r="B124" s="389"/>
      <c r="C124" s="347" t="s">
        <v>403</v>
      </c>
      <c r="D124" s="384">
        <v>18120</v>
      </c>
      <c r="E124" s="384">
        <v>0</v>
      </c>
      <c r="F124" s="384">
        <f>D124-E124</f>
        <v>18120</v>
      </c>
      <c r="G124" s="169" t="e">
        <f>#REF!-#REF!</f>
        <v>#REF!</v>
      </c>
    </row>
    <row r="125" spans="1:7" s="171" customFormat="1" ht="15" customHeight="1" thickBot="1">
      <c r="A125" s="369" t="s">
        <v>110</v>
      </c>
      <c r="B125" s="389"/>
      <c r="C125" s="347" t="s">
        <v>358</v>
      </c>
      <c r="D125" s="384">
        <v>33880</v>
      </c>
      <c r="E125" s="384">
        <v>0</v>
      </c>
      <c r="F125" s="384">
        <f>D125-E125</f>
        <v>33880</v>
      </c>
      <c r="G125" s="169" t="e">
        <f>#REF!-#REF!</f>
        <v>#REF!</v>
      </c>
    </row>
    <row r="126" spans="1:7" s="171" customFormat="1" ht="15" customHeight="1" thickBot="1">
      <c r="A126" s="369" t="s">
        <v>130</v>
      </c>
      <c r="B126" s="389"/>
      <c r="C126" s="347" t="s">
        <v>432</v>
      </c>
      <c r="D126" s="384">
        <v>20000</v>
      </c>
      <c r="E126" s="384">
        <v>1179</v>
      </c>
      <c r="F126" s="384">
        <f>D126-E126</f>
        <v>18821</v>
      </c>
      <c r="G126" s="169" t="e">
        <f>#REF!-#REF!</f>
        <v>#REF!</v>
      </c>
    </row>
    <row r="127" spans="1:7" s="30" customFormat="1" ht="10.5" customHeight="1" thickBot="1">
      <c r="A127" s="371"/>
      <c r="B127" s="386"/>
      <c r="C127" s="347"/>
      <c r="D127" s="316"/>
      <c r="E127" s="316"/>
      <c r="F127" s="316"/>
      <c r="G127" s="159" t="e">
        <f>#REF!-#REF!</f>
        <v>#REF!</v>
      </c>
    </row>
    <row r="128" spans="1:8" s="171" customFormat="1" ht="68.25" customHeight="1" thickBot="1">
      <c r="A128" s="371" t="s">
        <v>477</v>
      </c>
      <c r="B128" s="386"/>
      <c r="C128" s="320" t="s">
        <v>360</v>
      </c>
      <c r="D128" s="316">
        <f>D129</f>
        <v>78269.4</v>
      </c>
      <c r="E128" s="316">
        <f>E129</f>
        <v>0</v>
      </c>
      <c r="F128" s="316">
        <f>D128-E128</f>
        <v>78269.4</v>
      </c>
      <c r="G128" s="169"/>
      <c r="H128" s="30"/>
    </row>
    <row r="129" spans="1:7" s="171" customFormat="1" ht="36.75" customHeight="1" thickBot="1">
      <c r="A129" s="369" t="s">
        <v>126</v>
      </c>
      <c r="B129" s="389"/>
      <c r="C129" s="347" t="s">
        <v>361</v>
      </c>
      <c r="D129" s="384">
        <v>78269.4</v>
      </c>
      <c r="E129" s="384">
        <v>0</v>
      </c>
      <c r="F129" s="384">
        <f>D129-E129</f>
        <v>78269.4</v>
      </c>
      <c r="G129" s="170" t="e">
        <f>#REF!-#REF!</f>
        <v>#REF!</v>
      </c>
    </row>
    <row r="130" spans="1:8" s="171" customFormat="1" ht="9.75" customHeight="1" thickBot="1">
      <c r="A130" s="369"/>
      <c r="B130" s="390"/>
      <c r="C130" s="347"/>
      <c r="D130" s="384"/>
      <c r="E130" s="384"/>
      <c r="F130" s="384"/>
      <c r="G130" s="170" t="e">
        <f>#REF!-#REF!</f>
        <v>#REF!</v>
      </c>
      <c r="H130" s="30"/>
    </row>
    <row r="131" spans="1:8" s="171" customFormat="1" ht="96.75" customHeight="1" thickBot="1">
      <c r="A131" s="371" t="s">
        <v>478</v>
      </c>
      <c r="B131" s="386"/>
      <c r="C131" s="320" t="s">
        <v>363</v>
      </c>
      <c r="D131" s="316">
        <f>D132</f>
        <v>3633270</v>
      </c>
      <c r="E131" s="316">
        <f>E132</f>
        <v>0</v>
      </c>
      <c r="F131" s="316">
        <f>D131-E131</f>
        <v>3633270</v>
      </c>
      <c r="G131" s="169"/>
      <c r="H131" s="30"/>
    </row>
    <row r="132" spans="1:8" s="171" customFormat="1" ht="15" customHeight="1" thickBot="1">
      <c r="A132" s="369" t="s">
        <v>117</v>
      </c>
      <c r="B132" s="389"/>
      <c r="C132" s="347" t="s">
        <v>362</v>
      </c>
      <c r="D132" s="391">
        <v>3633270</v>
      </c>
      <c r="E132" s="391">
        <v>0</v>
      </c>
      <c r="F132" s="384">
        <f>D132-E132</f>
        <v>3633270</v>
      </c>
      <c r="G132" s="170" t="e">
        <f>#REF!-#REF!</f>
        <v>#REF!</v>
      </c>
      <c r="H132" s="30"/>
    </row>
    <row r="133" spans="1:8" s="171" customFormat="1" ht="10.5" customHeight="1" thickBot="1">
      <c r="A133" s="369"/>
      <c r="B133" s="390"/>
      <c r="C133" s="347"/>
      <c r="D133" s="384"/>
      <c r="E133" s="384"/>
      <c r="F133" s="384"/>
      <c r="G133" s="170"/>
      <c r="H133" s="168"/>
    </row>
    <row r="134" spans="1:8" s="30" customFormat="1" ht="60" customHeight="1" thickBot="1">
      <c r="A134" s="371" t="s">
        <v>479</v>
      </c>
      <c r="B134" s="386"/>
      <c r="C134" s="320" t="s">
        <v>364</v>
      </c>
      <c r="D134" s="316">
        <f>D135+D136</f>
        <v>170000</v>
      </c>
      <c r="E134" s="316">
        <f>E135+E136</f>
        <v>137730.58</v>
      </c>
      <c r="F134" s="316">
        <f>D134-E134</f>
        <v>32269.420000000013</v>
      </c>
      <c r="G134" s="160"/>
      <c r="H134" s="168"/>
    </row>
    <row r="135" spans="1:8" s="30" customFormat="1" ht="15" customHeight="1" thickBot="1">
      <c r="A135" s="369" t="s">
        <v>258</v>
      </c>
      <c r="B135" s="390"/>
      <c r="C135" s="347" t="s">
        <v>365</v>
      </c>
      <c r="D135" s="391">
        <v>170000</v>
      </c>
      <c r="E135" s="391">
        <v>137730.58</v>
      </c>
      <c r="F135" s="384">
        <f>D135-E135</f>
        <v>32269.420000000013</v>
      </c>
      <c r="G135" s="162"/>
      <c r="H135" s="168"/>
    </row>
    <row r="136" spans="1:8" s="30" customFormat="1" ht="15" customHeight="1" thickBot="1">
      <c r="A136" s="369" t="s">
        <v>117</v>
      </c>
      <c r="B136" s="389"/>
      <c r="C136" s="347" t="s">
        <v>366</v>
      </c>
      <c r="D136" s="391">
        <v>0</v>
      </c>
      <c r="E136" s="391">
        <v>0</v>
      </c>
      <c r="F136" s="384">
        <f>D136-E136</f>
        <v>0</v>
      </c>
      <c r="G136" s="162" t="e">
        <f>#REF!-#REF!</f>
        <v>#REF!</v>
      </c>
      <c r="H136" s="171"/>
    </row>
    <row r="137" spans="1:8" s="30" customFormat="1" ht="10.5" customHeight="1" thickBot="1">
      <c r="A137" s="396"/>
      <c r="B137" s="397"/>
      <c r="C137" s="398"/>
      <c r="D137" s="399"/>
      <c r="E137" s="399"/>
      <c r="F137" s="399"/>
      <c r="G137" s="162"/>
      <c r="H137" s="171"/>
    </row>
    <row r="138" spans="1:7" s="171" customFormat="1" ht="68.25" customHeight="1" thickBot="1">
      <c r="A138" s="371" t="s">
        <v>508</v>
      </c>
      <c r="B138" s="386"/>
      <c r="C138" s="320" t="s">
        <v>367</v>
      </c>
      <c r="D138" s="316">
        <f>D139</f>
        <v>30000</v>
      </c>
      <c r="E138" s="316">
        <f>E139</f>
        <v>6516.09</v>
      </c>
      <c r="F138" s="384">
        <f>D138-E138</f>
        <v>23483.91</v>
      </c>
      <c r="G138" s="169" t="e">
        <f>#REF!-#REF!</f>
        <v>#REF!</v>
      </c>
    </row>
    <row r="139" spans="1:8" s="168" customFormat="1" ht="15" customHeight="1" thickBot="1">
      <c r="A139" s="369" t="s">
        <v>117</v>
      </c>
      <c r="B139" s="386"/>
      <c r="C139" s="347" t="s">
        <v>368</v>
      </c>
      <c r="D139" s="391">
        <v>30000</v>
      </c>
      <c r="E139" s="391">
        <v>6516.09</v>
      </c>
      <c r="F139" s="384">
        <f>D139-E139</f>
        <v>23483.91</v>
      </c>
      <c r="G139" s="161" t="e">
        <f>#REF!-#REF!</f>
        <v>#REF!</v>
      </c>
      <c r="H139" s="166"/>
    </row>
    <row r="140" spans="1:7" s="171" customFormat="1" ht="10.5" customHeight="1" thickBot="1">
      <c r="A140" s="369"/>
      <c r="B140" s="386"/>
      <c r="C140" s="347"/>
      <c r="D140" s="384"/>
      <c r="E140" s="384"/>
      <c r="F140" s="384"/>
      <c r="G140" s="161">
        <f>F128</f>
        <v>78269.4</v>
      </c>
    </row>
    <row r="141" spans="1:8" s="168" customFormat="1" ht="77.25" customHeight="1" thickBot="1">
      <c r="A141" s="371" t="s">
        <v>509</v>
      </c>
      <c r="B141" s="386"/>
      <c r="C141" s="320" t="s">
        <v>480</v>
      </c>
      <c r="D141" s="316">
        <f>D150+D149+D146+D145+D144+D143+D142+D147+D148</f>
        <v>390902.5</v>
      </c>
      <c r="E141" s="316">
        <f>SUM(E142:E150)</f>
        <v>0</v>
      </c>
      <c r="F141" s="316">
        <f>D141-E141</f>
        <v>390902.5</v>
      </c>
      <c r="G141" s="193"/>
      <c r="H141" s="171"/>
    </row>
    <row r="142" spans="1:7" s="171" customFormat="1" ht="15" customHeight="1" thickBot="1">
      <c r="A142" s="369" t="s">
        <v>258</v>
      </c>
      <c r="B142" s="386"/>
      <c r="C142" s="347" t="s">
        <v>419</v>
      </c>
      <c r="D142" s="384">
        <v>0</v>
      </c>
      <c r="E142" s="384">
        <v>0</v>
      </c>
      <c r="F142" s="384">
        <f aca="true" t="shared" si="4" ref="F142:F150">D142-E142</f>
        <v>0</v>
      </c>
      <c r="G142" s="155"/>
    </row>
    <row r="143" spans="1:8" s="171" customFormat="1" ht="15" customHeight="1" thickBot="1">
      <c r="A143" s="369" t="s">
        <v>258</v>
      </c>
      <c r="B143" s="386"/>
      <c r="C143" s="347" t="s">
        <v>369</v>
      </c>
      <c r="D143" s="391">
        <v>0</v>
      </c>
      <c r="E143" s="392">
        <v>0</v>
      </c>
      <c r="F143" s="384">
        <f t="shared" si="4"/>
        <v>0</v>
      </c>
      <c r="G143" s="155" t="e">
        <f>#REF!-#REF!</f>
        <v>#REF!</v>
      </c>
      <c r="H143" s="189"/>
    </row>
    <row r="144" spans="1:8" s="171" customFormat="1" ht="15" customHeight="1" thickBot="1">
      <c r="A144" s="369" t="s">
        <v>117</v>
      </c>
      <c r="B144" s="386"/>
      <c r="C144" s="347" t="s">
        <v>404</v>
      </c>
      <c r="D144" s="391">
        <v>0</v>
      </c>
      <c r="E144" s="392">
        <v>0</v>
      </c>
      <c r="F144" s="384">
        <f t="shared" si="4"/>
        <v>0</v>
      </c>
      <c r="G144" s="155"/>
      <c r="H144" s="189"/>
    </row>
    <row r="145" spans="1:8" s="171" customFormat="1" ht="15" customHeight="1" thickBot="1">
      <c r="A145" s="369" t="s">
        <v>117</v>
      </c>
      <c r="B145" s="386"/>
      <c r="C145" s="347" t="s">
        <v>370</v>
      </c>
      <c r="D145" s="391">
        <v>0</v>
      </c>
      <c r="E145" s="392">
        <v>0</v>
      </c>
      <c r="F145" s="384">
        <f t="shared" si="4"/>
        <v>0</v>
      </c>
      <c r="G145" s="155"/>
      <c r="H145" s="189"/>
    </row>
    <row r="146" spans="1:8" s="171" customFormat="1" ht="15" customHeight="1" thickBot="1">
      <c r="A146" s="369" t="s">
        <v>117</v>
      </c>
      <c r="B146" s="386"/>
      <c r="C146" s="347" t="s">
        <v>370</v>
      </c>
      <c r="D146" s="391">
        <v>0</v>
      </c>
      <c r="E146" s="391">
        <v>0</v>
      </c>
      <c r="F146" s="384">
        <f t="shared" si="4"/>
        <v>0</v>
      </c>
      <c r="G146" s="155"/>
      <c r="H146" s="189"/>
    </row>
    <row r="147" spans="1:8" s="171" customFormat="1" ht="15" customHeight="1" thickBot="1">
      <c r="A147" s="369" t="s">
        <v>117</v>
      </c>
      <c r="B147" s="386"/>
      <c r="C147" s="347" t="s">
        <v>454</v>
      </c>
      <c r="D147" s="391">
        <v>0</v>
      </c>
      <c r="E147" s="391">
        <v>0</v>
      </c>
      <c r="F147" s="384">
        <f>D147-E147</f>
        <v>0</v>
      </c>
      <c r="G147" s="155"/>
      <c r="H147" s="189"/>
    </row>
    <row r="148" spans="1:8" s="171" customFormat="1" ht="15" customHeight="1" thickBot="1">
      <c r="A148" s="369" t="s">
        <v>110</v>
      </c>
      <c r="B148" s="386"/>
      <c r="C148" s="347" t="s">
        <v>420</v>
      </c>
      <c r="D148" s="391">
        <v>288200</v>
      </c>
      <c r="E148" s="392">
        <v>0</v>
      </c>
      <c r="F148" s="384">
        <f>D148-E148</f>
        <v>288200</v>
      </c>
      <c r="G148" s="155"/>
      <c r="H148" s="189"/>
    </row>
    <row r="149" spans="1:8" s="171" customFormat="1" ht="15" customHeight="1" thickBot="1">
      <c r="A149" s="369" t="s">
        <v>110</v>
      </c>
      <c r="B149" s="386"/>
      <c r="C149" s="347" t="s">
        <v>481</v>
      </c>
      <c r="D149" s="391">
        <v>100000</v>
      </c>
      <c r="E149" s="391">
        <v>0</v>
      </c>
      <c r="F149" s="384">
        <f t="shared" si="4"/>
        <v>100000</v>
      </c>
      <c r="G149" s="155"/>
      <c r="H149" s="189"/>
    </row>
    <row r="150" spans="1:8" s="171" customFormat="1" ht="12.75" customHeight="1" thickBot="1">
      <c r="A150" s="369" t="s">
        <v>130</v>
      </c>
      <c r="B150" s="386"/>
      <c r="C150" s="347" t="s">
        <v>371</v>
      </c>
      <c r="D150" s="391">
        <v>2702.5</v>
      </c>
      <c r="E150" s="391">
        <v>0</v>
      </c>
      <c r="F150" s="384">
        <f t="shared" si="4"/>
        <v>2702.5</v>
      </c>
      <c r="G150" s="155"/>
      <c r="H150" s="189"/>
    </row>
    <row r="151" spans="1:7" s="171" customFormat="1" ht="14.25" customHeight="1" thickBot="1">
      <c r="A151" s="369"/>
      <c r="B151" s="386"/>
      <c r="C151" s="347"/>
      <c r="D151" s="384"/>
      <c r="E151" s="384"/>
      <c r="F151" s="384"/>
      <c r="G151" s="155"/>
    </row>
    <row r="152" spans="1:8" s="171" customFormat="1" ht="75" customHeight="1" thickBot="1">
      <c r="A152" s="371" t="s">
        <v>482</v>
      </c>
      <c r="B152" s="381"/>
      <c r="C152" s="320" t="s">
        <v>373</v>
      </c>
      <c r="D152" s="316">
        <f>D153+D154</f>
        <v>1087140</v>
      </c>
      <c r="E152" s="316">
        <f>E153</f>
        <v>0</v>
      </c>
      <c r="F152" s="316">
        <f>D152-E152</f>
        <v>1087140</v>
      </c>
      <c r="G152" s="155" t="e">
        <f>#REF!-#REF!</f>
        <v>#REF!</v>
      </c>
      <c r="H152" s="30"/>
    </row>
    <row r="153" spans="1:7" s="171" customFormat="1" ht="15" customHeight="1" thickBot="1">
      <c r="A153" s="369" t="s">
        <v>136</v>
      </c>
      <c r="B153" s="381"/>
      <c r="C153" s="347" t="s">
        <v>372</v>
      </c>
      <c r="D153" s="391">
        <v>481800</v>
      </c>
      <c r="E153" s="391">
        <v>0</v>
      </c>
      <c r="F153" s="384">
        <f>D153-E153</f>
        <v>481800</v>
      </c>
      <c r="G153" s="155" t="e">
        <f>#REF!-#REF!</f>
        <v>#REF!</v>
      </c>
    </row>
    <row r="154" spans="1:7" s="171" customFormat="1" ht="15" customHeight="1" thickBot="1">
      <c r="A154" s="369" t="s">
        <v>136</v>
      </c>
      <c r="B154" s="381"/>
      <c r="C154" s="347" t="s">
        <v>452</v>
      </c>
      <c r="D154" s="391">
        <v>605340</v>
      </c>
      <c r="E154" s="391">
        <v>0</v>
      </c>
      <c r="F154" s="384">
        <f>D154-E154</f>
        <v>605340</v>
      </c>
      <c r="G154" s="170"/>
    </row>
    <row r="155" spans="1:8" s="166" customFormat="1" ht="10.5" customHeight="1" thickBot="1">
      <c r="A155" s="371"/>
      <c r="B155" s="381"/>
      <c r="C155" s="347"/>
      <c r="D155" s="316"/>
      <c r="E155" s="316"/>
      <c r="F155" s="316"/>
      <c r="G155" s="167"/>
      <c r="H155" s="30"/>
    </row>
    <row r="156" spans="1:8" s="171" customFormat="1" ht="154.5" customHeight="1" thickBot="1">
      <c r="A156" s="371" t="s">
        <v>483</v>
      </c>
      <c r="B156" s="381"/>
      <c r="C156" s="320" t="s">
        <v>405</v>
      </c>
      <c r="D156" s="316">
        <f>D158+D157</f>
        <v>24033821.68</v>
      </c>
      <c r="E156" s="316">
        <f>E158+E157</f>
        <v>0</v>
      </c>
      <c r="F156" s="316">
        <f>D156-E156</f>
        <v>24033821.68</v>
      </c>
      <c r="G156" s="155" t="e">
        <f>#REF!-#REF!</f>
        <v>#REF!</v>
      </c>
      <c r="H156" s="30"/>
    </row>
    <row r="157" spans="1:8" s="171" customFormat="1" ht="14.25" customHeight="1" thickBot="1">
      <c r="A157" s="369" t="s">
        <v>136</v>
      </c>
      <c r="B157" s="381"/>
      <c r="C157" s="347" t="s">
        <v>451</v>
      </c>
      <c r="D157" s="384">
        <v>13743411.68</v>
      </c>
      <c r="E157" s="384">
        <v>0</v>
      </c>
      <c r="F157" s="384">
        <f>D157-E157</f>
        <v>13743411.68</v>
      </c>
      <c r="G157" s="155"/>
      <c r="H157" s="30"/>
    </row>
    <row r="158" spans="1:7" s="171" customFormat="1" ht="15" customHeight="1" thickBot="1">
      <c r="A158" s="369" t="s">
        <v>136</v>
      </c>
      <c r="B158" s="381"/>
      <c r="C158" s="347" t="s">
        <v>375</v>
      </c>
      <c r="D158" s="391">
        <v>10290410</v>
      </c>
      <c r="E158" s="391">
        <v>0</v>
      </c>
      <c r="F158" s="384">
        <f>D158-E158</f>
        <v>10290410</v>
      </c>
      <c r="G158" s="155" t="e">
        <f>#REF!-#REF!</f>
        <v>#REF!</v>
      </c>
    </row>
    <row r="159" spans="1:8" s="166" customFormat="1" ht="10.5" customHeight="1" thickBot="1">
      <c r="A159" s="371"/>
      <c r="B159" s="381"/>
      <c r="C159" s="347"/>
      <c r="D159" s="316"/>
      <c r="E159" s="316"/>
      <c r="F159" s="316"/>
      <c r="G159" s="167"/>
      <c r="H159" s="30"/>
    </row>
    <row r="160" spans="1:8" s="171" customFormat="1" ht="69.75" customHeight="1" thickBot="1">
      <c r="A160" s="371" t="s">
        <v>484</v>
      </c>
      <c r="B160" s="381"/>
      <c r="C160" s="320" t="s">
        <v>374</v>
      </c>
      <c r="D160" s="316">
        <f>D163+D164+D165+D161+D162</f>
        <v>500000</v>
      </c>
      <c r="E160" s="316">
        <f>E163+E164+E165+E161+E162</f>
        <v>0</v>
      </c>
      <c r="F160" s="316">
        <f aca="true" t="shared" si="5" ref="F160:F165">D160-E160</f>
        <v>500000</v>
      </c>
      <c r="G160" s="155" t="e">
        <f>#REF!-#REF!</f>
        <v>#REF!</v>
      </c>
      <c r="H160" s="30"/>
    </row>
    <row r="161" spans="1:7" s="171" customFormat="1" ht="15" customHeight="1" thickBot="1">
      <c r="A161" s="369" t="s">
        <v>136</v>
      </c>
      <c r="B161" s="381"/>
      <c r="C161" s="347" t="s">
        <v>377</v>
      </c>
      <c r="D161" s="391">
        <v>500000</v>
      </c>
      <c r="E161" s="391">
        <v>0</v>
      </c>
      <c r="F161" s="384">
        <f t="shared" si="5"/>
        <v>500000</v>
      </c>
      <c r="G161" s="155" t="e">
        <f>#REF!-#REF!</f>
        <v>#REF!</v>
      </c>
    </row>
    <row r="162" spans="1:7" s="171" customFormat="1" ht="15" customHeight="1" thickBot="1">
      <c r="A162" s="369" t="s">
        <v>136</v>
      </c>
      <c r="B162" s="381"/>
      <c r="C162" s="347" t="s">
        <v>451</v>
      </c>
      <c r="D162" s="391">
        <v>0</v>
      </c>
      <c r="E162" s="391">
        <v>0</v>
      </c>
      <c r="F162" s="384">
        <f t="shared" si="5"/>
        <v>0</v>
      </c>
      <c r="G162" s="155" t="e">
        <f>#REF!-#REF!</f>
        <v>#REF!</v>
      </c>
    </row>
    <row r="163" spans="1:7" s="171" customFormat="1" ht="15" customHeight="1" thickBot="1">
      <c r="A163" s="369" t="s">
        <v>136</v>
      </c>
      <c r="B163" s="381"/>
      <c r="C163" s="347" t="s">
        <v>452</v>
      </c>
      <c r="D163" s="391">
        <v>0</v>
      </c>
      <c r="E163" s="392">
        <v>0</v>
      </c>
      <c r="F163" s="384">
        <f t="shared" si="5"/>
        <v>0</v>
      </c>
      <c r="G163" s="155" t="e">
        <f>#REF!-#REF!</f>
        <v>#REF!</v>
      </c>
    </row>
    <row r="164" spans="1:7" s="171" customFormat="1" ht="15" customHeight="1" thickBot="1">
      <c r="A164" s="369" t="s">
        <v>136</v>
      </c>
      <c r="B164" s="381"/>
      <c r="C164" s="347" t="s">
        <v>442</v>
      </c>
      <c r="D164" s="391">
        <v>0</v>
      </c>
      <c r="E164" s="392">
        <v>0</v>
      </c>
      <c r="F164" s="384">
        <f t="shared" si="5"/>
        <v>0</v>
      </c>
      <c r="G164" s="155" t="e">
        <f>#REF!-#REF!</f>
        <v>#REF!</v>
      </c>
    </row>
    <row r="165" spans="1:7" s="171" customFormat="1" ht="15" customHeight="1" thickBot="1">
      <c r="A165" s="369" t="s">
        <v>136</v>
      </c>
      <c r="B165" s="381"/>
      <c r="C165" s="347" t="s">
        <v>406</v>
      </c>
      <c r="D165" s="391">
        <v>0</v>
      </c>
      <c r="E165" s="392">
        <v>0</v>
      </c>
      <c r="F165" s="384">
        <f t="shared" si="5"/>
        <v>0</v>
      </c>
      <c r="G165" s="155" t="e">
        <f>#REF!-#REF!</f>
        <v>#REF!</v>
      </c>
    </row>
    <row r="166" spans="1:8" s="30" customFormat="1" ht="10.5" customHeight="1" thickBot="1">
      <c r="A166" s="369"/>
      <c r="B166" s="390"/>
      <c r="C166" s="347"/>
      <c r="D166" s="384"/>
      <c r="E166" s="384"/>
      <c r="F166" s="384"/>
      <c r="G166" s="160"/>
      <c r="H166" s="173"/>
    </row>
    <row r="167" spans="1:8" s="171" customFormat="1" ht="81" customHeight="1" thickBot="1">
      <c r="A167" s="371" t="s">
        <v>485</v>
      </c>
      <c r="B167" s="381"/>
      <c r="C167" s="320" t="s">
        <v>376</v>
      </c>
      <c r="D167" s="316">
        <f>D169+D168</f>
        <v>0</v>
      </c>
      <c r="E167" s="316">
        <f>E169+E168</f>
        <v>0</v>
      </c>
      <c r="F167" s="316">
        <f>D167-E167</f>
        <v>0</v>
      </c>
      <c r="G167" s="155" t="e">
        <f>#REF!-#REF!</f>
        <v>#REF!</v>
      </c>
      <c r="H167" s="30"/>
    </row>
    <row r="168" spans="1:7" s="171" customFormat="1" ht="15" customHeight="1" thickBot="1">
      <c r="A168" s="369" t="s">
        <v>110</v>
      </c>
      <c r="B168" s="381"/>
      <c r="C168" s="347" t="s">
        <v>378</v>
      </c>
      <c r="D168" s="391">
        <v>0</v>
      </c>
      <c r="E168" s="391">
        <v>0</v>
      </c>
      <c r="F168" s="384">
        <f>D168-E168</f>
        <v>0</v>
      </c>
      <c r="G168" s="155" t="e">
        <f>#REF!-#REF!</f>
        <v>#REF!</v>
      </c>
    </row>
    <row r="169" spans="1:7" s="171" customFormat="1" ht="15" customHeight="1" thickBot="1">
      <c r="A169" s="369" t="s">
        <v>110</v>
      </c>
      <c r="B169" s="381"/>
      <c r="C169" s="347" t="s">
        <v>453</v>
      </c>
      <c r="D169" s="391">
        <v>0</v>
      </c>
      <c r="E169" s="391">
        <v>0</v>
      </c>
      <c r="F169" s="384">
        <f>D169-E169</f>
        <v>0</v>
      </c>
      <c r="G169" s="155" t="e">
        <f>#REF!-#REF!</f>
        <v>#REF!</v>
      </c>
    </row>
    <row r="170" spans="1:8" s="30" customFormat="1" ht="10.5" customHeight="1" thickBot="1">
      <c r="A170" s="369"/>
      <c r="B170" s="390"/>
      <c r="C170" s="347"/>
      <c r="D170" s="384"/>
      <c r="E170" s="384"/>
      <c r="F170" s="384"/>
      <c r="G170" s="160"/>
      <c r="H170" s="173"/>
    </row>
    <row r="171" spans="1:7" s="173" customFormat="1" ht="51.75" customHeight="1" thickBot="1">
      <c r="A171" s="371" t="s">
        <v>510</v>
      </c>
      <c r="B171" s="390"/>
      <c r="C171" s="320" t="s">
        <v>379</v>
      </c>
      <c r="D171" s="400">
        <f>D172+D173+D174</f>
        <v>30000</v>
      </c>
      <c r="E171" s="400">
        <f>E172+E173+E174</f>
        <v>0</v>
      </c>
      <c r="F171" s="400">
        <f>D171-E171</f>
        <v>30000</v>
      </c>
      <c r="G171" s="169"/>
    </row>
    <row r="172" spans="1:7" s="173" customFormat="1" ht="15" customHeight="1" thickBot="1">
      <c r="A172" s="369" t="s">
        <v>117</v>
      </c>
      <c r="B172" s="390"/>
      <c r="C172" s="347" t="s">
        <v>407</v>
      </c>
      <c r="D172" s="401">
        <v>0</v>
      </c>
      <c r="E172" s="401">
        <v>0</v>
      </c>
      <c r="F172" s="401">
        <f>D172-E172</f>
        <v>0</v>
      </c>
      <c r="G172" s="169"/>
    </row>
    <row r="173" spans="1:7" s="173" customFormat="1" ht="15" customHeight="1" thickBot="1">
      <c r="A173" s="369" t="s">
        <v>110</v>
      </c>
      <c r="B173" s="390"/>
      <c r="C173" s="347" t="s">
        <v>380</v>
      </c>
      <c r="D173" s="401">
        <v>30000</v>
      </c>
      <c r="E173" s="401">
        <v>0</v>
      </c>
      <c r="F173" s="401">
        <f>D173-E173</f>
        <v>30000</v>
      </c>
      <c r="G173" s="169"/>
    </row>
    <row r="174" spans="1:8" s="173" customFormat="1" ht="15" customHeight="1" thickBot="1">
      <c r="A174" s="369" t="s">
        <v>410</v>
      </c>
      <c r="B174" s="390"/>
      <c r="C174" s="347" t="s">
        <v>421</v>
      </c>
      <c r="D174" s="391">
        <v>0</v>
      </c>
      <c r="E174" s="391">
        <v>0</v>
      </c>
      <c r="F174" s="384">
        <f>D174-E174</f>
        <v>0</v>
      </c>
      <c r="G174" s="169"/>
      <c r="H174" s="194"/>
    </row>
    <row r="175" spans="1:8" s="173" customFormat="1" ht="10.5" customHeight="1" thickBot="1">
      <c r="A175" s="369"/>
      <c r="B175" s="390"/>
      <c r="C175" s="347"/>
      <c r="D175" s="391"/>
      <c r="E175" s="392"/>
      <c r="F175" s="384"/>
      <c r="G175" s="170"/>
      <c r="H175" s="194"/>
    </row>
    <row r="176" spans="1:10" s="168" customFormat="1" ht="90" customHeight="1" thickBot="1">
      <c r="A176" s="371" t="s">
        <v>394</v>
      </c>
      <c r="B176" s="386"/>
      <c r="C176" s="320" t="s">
        <v>408</v>
      </c>
      <c r="D176" s="316">
        <f>D177+D178+D179+D180+D181</f>
        <v>1028158.7200000001</v>
      </c>
      <c r="E176" s="316">
        <f>E177+E178+E179+E180+E181</f>
        <v>99828.6</v>
      </c>
      <c r="F176" s="316">
        <f aca="true" t="shared" si="6" ref="F176:F181">D176-E176</f>
        <v>928330.1200000001</v>
      </c>
      <c r="G176" s="193"/>
      <c r="H176" s="171"/>
      <c r="J176" s="373" t="e">
        <f>D176+#REF!+D171+D167+D160+D156+D152+D141+#REF!+D138+D134+D131+D128+D123+D117+D114+D110+D106+D96+D92+D89+D85+D73+#REF!+D70+D66+D63+#REF!+#REF!+D57+D52+D49+D44+D40+D37+D34+D30+D26+D22+D19+D15+D11</f>
        <v>#REF!</v>
      </c>
    </row>
    <row r="177" spans="1:8" s="171" customFormat="1" ht="15" customHeight="1" thickBot="1">
      <c r="A177" s="369" t="s">
        <v>104</v>
      </c>
      <c r="B177" s="386"/>
      <c r="C177" s="347" t="s">
        <v>440</v>
      </c>
      <c r="D177" s="391">
        <v>0</v>
      </c>
      <c r="E177" s="392">
        <v>0</v>
      </c>
      <c r="F177" s="384">
        <f t="shared" si="6"/>
        <v>0</v>
      </c>
      <c r="G177" s="155" t="e">
        <f>#REF!-#REF!</f>
        <v>#REF!</v>
      </c>
      <c r="H177" s="189"/>
    </row>
    <row r="178" spans="1:8" s="171" customFormat="1" ht="15" customHeight="1" thickBot="1">
      <c r="A178" s="369" t="s">
        <v>276</v>
      </c>
      <c r="B178" s="386"/>
      <c r="C178" s="347" t="s">
        <v>381</v>
      </c>
      <c r="D178" s="391">
        <v>665602.5</v>
      </c>
      <c r="E178" s="392">
        <v>0</v>
      </c>
      <c r="F178" s="384">
        <f t="shared" si="6"/>
        <v>665602.5</v>
      </c>
      <c r="G178" s="155" t="e">
        <f>#REF!-#REF!</f>
        <v>#REF!</v>
      </c>
      <c r="H178" s="189"/>
    </row>
    <row r="179" spans="1:8" s="168" customFormat="1" ht="15" customHeight="1" thickBot="1">
      <c r="A179" s="369" t="s">
        <v>104</v>
      </c>
      <c r="B179" s="386"/>
      <c r="C179" s="347" t="s">
        <v>382</v>
      </c>
      <c r="D179" s="391">
        <v>247432.5</v>
      </c>
      <c r="E179" s="392">
        <v>0</v>
      </c>
      <c r="F179" s="384">
        <f t="shared" si="6"/>
        <v>247432.5</v>
      </c>
      <c r="G179" s="193"/>
      <c r="H179" s="171"/>
    </row>
    <row r="180" spans="1:8" s="171" customFormat="1" ht="15" customHeight="1" thickBot="1">
      <c r="A180" s="369" t="s">
        <v>276</v>
      </c>
      <c r="B180" s="386"/>
      <c r="C180" s="347" t="s">
        <v>443</v>
      </c>
      <c r="D180" s="391">
        <v>96476.16</v>
      </c>
      <c r="E180" s="392">
        <v>96476.16</v>
      </c>
      <c r="F180" s="384">
        <f t="shared" si="6"/>
        <v>0</v>
      </c>
      <c r="G180" s="155" t="e">
        <f>#REF!-#REF!</f>
        <v>#REF!</v>
      </c>
      <c r="H180" s="189"/>
    </row>
    <row r="181" spans="1:8" s="171" customFormat="1" ht="15" customHeight="1" thickBot="1">
      <c r="A181" s="369" t="s">
        <v>276</v>
      </c>
      <c r="B181" s="386"/>
      <c r="C181" s="347" t="s">
        <v>444</v>
      </c>
      <c r="D181" s="391">
        <v>18647.56</v>
      </c>
      <c r="E181" s="391">
        <v>3352.44</v>
      </c>
      <c r="F181" s="384">
        <f t="shared" si="6"/>
        <v>15295.12</v>
      </c>
      <c r="G181" s="155" t="e">
        <f>#REF!-#REF!</f>
        <v>#REF!</v>
      </c>
      <c r="H181" s="189"/>
    </row>
    <row r="182" spans="1:9" s="173" customFormat="1" ht="18" customHeight="1" thickBot="1">
      <c r="A182" s="184" t="s">
        <v>251</v>
      </c>
      <c r="B182" s="355"/>
      <c r="C182" s="356" t="s">
        <v>409</v>
      </c>
      <c r="D182" s="357">
        <f>D187+D194+D197+D199+D201+D203+D209+D211</f>
        <v>52432951.18</v>
      </c>
      <c r="E182" s="357">
        <f>E187+E194+E197+E199+E201+E203+E209+E211</f>
        <v>4837023.54</v>
      </c>
      <c r="F182" s="357">
        <f>F187+F194+F197+F199+F201+F203+F209+F211</f>
        <v>47595927.64</v>
      </c>
      <c r="G182" s="169"/>
      <c r="H182" s="175">
        <v>79430611.12</v>
      </c>
      <c r="I182" s="175">
        <v>41312160.16</v>
      </c>
    </row>
    <row r="183" spans="1:9" s="173" customFormat="1" ht="18" customHeight="1" thickBot="1">
      <c r="A183" s="369" t="s">
        <v>10</v>
      </c>
      <c r="B183" s="386"/>
      <c r="C183" s="320"/>
      <c r="D183" s="400"/>
      <c r="E183" s="400" t="s">
        <v>60</v>
      </c>
      <c r="F183" s="400"/>
      <c r="G183" s="169"/>
      <c r="H183" s="190">
        <f>H182-D182</f>
        <v>26997659.940000005</v>
      </c>
      <c r="I183" s="332">
        <f>I182-E182</f>
        <v>36475136.62</v>
      </c>
    </row>
    <row r="184" spans="1:9" s="37" customFormat="1" ht="18" customHeight="1" thickBot="1">
      <c r="A184" s="369" t="s">
        <v>104</v>
      </c>
      <c r="B184" s="389"/>
      <c r="C184" s="347" t="s">
        <v>103</v>
      </c>
      <c r="D184" s="384">
        <f>D31+D54+D67+D86+D111+D178+D180+D107+D46+D27</f>
        <v>10150974.66</v>
      </c>
      <c r="E184" s="384">
        <f>E31+E67+E86+E111+E178+E180+E107+E46+E27</f>
        <v>2777074.2399999998</v>
      </c>
      <c r="F184" s="384">
        <f>D184-E184</f>
        <v>7373900.42</v>
      </c>
      <c r="G184" s="159"/>
      <c r="H184" s="30"/>
      <c r="I184" s="196"/>
    </row>
    <row r="185" spans="1:8" s="120" customFormat="1" ht="16.5" customHeight="1" thickBot="1">
      <c r="A185" s="369" t="s">
        <v>106</v>
      </c>
      <c r="B185" s="390"/>
      <c r="C185" s="347" t="s">
        <v>105</v>
      </c>
      <c r="D185" s="384">
        <f>D90+D115+D35</f>
        <v>112393.7</v>
      </c>
      <c r="E185" s="384">
        <f>E90+E115+E35</f>
        <v>0</v>
      </c>
      <c r="F185" s="384">
        <f aca="true" t="shared" si="7" ref="F185:F209">D185-E185</f>
        <v>112393.7</v>
      </c>
      <c r="G185" s="158" t="e">
        <f>#REF!-#REF!</f>
        <v>#REF!</v>
      </c>
      <c r="H185" s="119"/>
    </row>
    <row r="186" spans="1:12" s="173" customFormat="1" ht="18" customHeight="1" thickBot="1">
      <c r="A186" s="369" t="s">
        <v>108</v>
      </c>
      <c r="B186" s="390"/>
      <c r="C186" s="347" t="s">
        <v>107</v>
      </c>
      <c r="D186" s="384">
        <f>D68+D87+D108+D112+D179+D181+D47+D32+D28</f>
        <v>2664986.06</v>
      </c>
      <c r="E186" s="384">
        <f>E68+E87+E108+E112+E179+E181+E47+E32+E28</f>
        <v>805139.0599999999</v>
      </c>
      <c r="F186" s="384">
        <f t="shared" si="7"/>
        <v>1859847</v>
      </c>
      <c r="G186" s="169" t="e">
        <f>#REF!-#REF!</f>
        <v>#REF!</v>
      </c>
      <c r="H186" s="119"/>
      <c r="I186" s="332"/>
      <c r="L186" s="37"/>
    </row>
    <row r="187" spans="1:8" s="37" customFormat="1" ht="24" customHeight="1" thickBot="1">
      <c r="A187" s="181" t="s">
        <v>122</v>
      </c>
      <c r="B187" s="353"/>
      <c r="C187" s="348" t="s">
        <v>119</v>
      </c>
      <c r="D187" s="336">
        <f>SUM(D184:D186)</f>
        <v>12928354.42</v>
      </c>
      <c r="E187" s="336">
        <f>SUM(E184:E186)</f>
        <v>3582213.3</v>
      </c>
      <c r="F187" s="384">
        <f t="shared" si="7"/>
        <v>9346141.120000001</v>
      </c>
      <c r="G187" s="159"/>
      <c r="H187" s="119"/>
    </row>
    <row r="188" spans="1:8" s="120" customFormat="1" ht="18" customHeight="1" thickBot="1">
      <c r="A188" s="369" t="s">
        <v>112</v>
      </c>
      <c r="B188" s="390"/>
      <c r="C188" s="347" t="s">
        <v>111</v>
      </c>
      <c r="D188" s="384">
        <f>D93+D94+D71</f>
        <v>230700</v>
      </c>
      <c r="E188" s="384">
        <f>E93+E94+E71</f>
        <v>81229.54000000001</v>
      </c>
      <c r="F188" s="384">
        <f t="shared" si="7"/>
        <v>149470.46</v>
      </c>
      <c r="G188" s="158" t="e">
        <f>#REF!-#REF!</f>
        <v>#REF!</v>
      </c>
      <c r="H188" s="119"/>
    </row>
    <row r="189" spans="1:8" s="173" customFormat="1" ht="18" customHeight="1" thickBot="1">
      <c r="A189" s="369" t="s">
        <v>113</v>
      </c>
      <c r="B189" s="390"/>
      <c r="C189" s="347" t="s">
        <v>114</v>
      </c>
      <c r="D189" s="384">
        <f>D142</f>
        <v>0</v>
      </c>
      <c r="E189" s="384">
        <f>E142</f>
        <v>0</v>
      </c>
      <c r="F189" s="384">
        <f t="shared" si="7"/>
        <v>0</v>
      </c>
      <c r="G189" s="169" t="e">
        <f>#REF!-#REF!</f>
        <v>#REF!</v>
      </c>
      <c r="H189" s="119"/>
    </row>
    <row r="190" spans="1:8" s="37" customFormat="1" ht="18" customHeight="1" thickBot="1">
      <c r="A190" s="369" t="s">
        <v>115</v>
      </c>
      <c r="B190" s="390"/>
      <c r="C190" s="347" t="s">
        <v>116</v>
      </c>
      <c r="D190" s="384">
        <f>D74+D97+D135+D143</f>
        <v>994000</v>
      </c>
      <c r="E190" s="384">
        <f>E74+E97+E135+E143</f>
        <v>265745.19999999995</v>
      </c>
      <c r="F190" s="384">
        <f t="shared" si="7"/>
        <v>728254.8</v>
      </c>
      <c r="G190" s="159"/>
      <c r="H190" s="30"/>
    </row>
    <row r="191" spans="1:8" s="37" customFormat="1" ht="18" customHeight="1" thickBot="1">
      <c r="A191" s="369" t="s">
        <v>281</v>
      </c>
      <c r="B191" s="390"/>
      <c r="C191" s="347" t="s">
        <v>280</v>
      </c>
      <c r="D191" s="384">
        <f>D144</f>
        <v>0</v>
      </c>
      <c r="E191" s="384">
        <f>E144</f>
        <v>0</v>
      </c>
      <c r="F191" s="384">
        <f t="shared" si="7"/>
        <v>0</v>
      </c>
      <c r="G191" s="159"/>
      <c r="H191" s="30"/>
    </row>
    <row r="192" spans="1:9" s="119" customFormat="1" ht="18" customHeight="1" thickBot="1">
      <c r="A192" s="369" t="s">
        <v>117</v>
      </c>
      <c r="B192" s="390"/>
      <c r="C192" s="347" t="s">
        <v>118</v>
      </c>
      <c r="D192" s="384">
        <f>D12+D16+D17+D75+D98+D124+D136+D139+D145+D146+D172</f>
        <v>5028745.2</v>
      </c>
      <c r="E192" s="384">
        <f>E12+E16+E17+E75+E98+E124+E136+E139+E145+E146+E172</f>
        <v>406084.49000000005</v>
      </c>
      <c r="F192" s="384">
        <f t="shared" si="7"/>
        <v>4622660.71</v>
      </c>
      <c r="G192" s="160"/>
      <c r="H192" s="1"/>
      <c r="I192" s="176"/>
    </row>
    <row r="193" spans="1:10" s="119" customFormat="1" ht="18" customHeight="1" thickBot="1">
      <c r="A193" s="369" t="s">
        <v>110</v>
      </c>
      <c r="B193" s="381"/>
      <c r="C193" s="347" t="s">
        <v>109</v>
      </c>
      <c r="D193" s="384">
        <f>D13+D24+D38+D61+D76+D99+D121+D125+D148+D149+D168+D169+D173+T176</f>
        <v>3102060.55</v>
      </c>
      <c r="E193" s="384">
        <f>E13+E24+E38+E61+E76+E99+E121+E125+E148+E149+E168+E169+E173+U176</f>
        <v>249650.28</v>
      </c>
      <c r="F193" s="384">
        <f t="shared" si="7"/>
        <v>2852410.27</v>
      </c>
      <c r="G193" s="183" t="e">
        <f>#REF!+G45+#REF!+G76+G99+G125+#REF!+G169+#REF!+#REF!+#REF!+G58</f>
        <v>#REF!</v>
      </c>
      <c r="H193" s="1"/>
      <c r="I193" s="196"/>
      <c r="J193" s="176"/>
    </row>
    <row r="194" spans="1:10" s="30" customFormat="1" ht="24" customHeight="1" thickBot="1">
      <c r="A194" s="181" t="s">
        <v>120</v>
      </c>
      <c r="B194" s="337"/>
      <c r="C194" s="348" t="s">
        <v>121</v>
      </c>
      <c r="D194" s="336">
        <f>SUM(D188:D193)</f>
        <v>9355505.75</v>
      </c>
      <c r="E194" s="336">
        <f>SUM(E188:E193)</f>
        <v>1002709.51</v>
      </c>
      <c r="F194" s="384">
        <f t="shared" si="7"/>
        <v>8352796.24</v>
      </c>
      <c r="G194" s="159" t="e">
        <f>#REF!-#REF!</f>
        <v>#REF!</v>
      </c>
      <c r="J194" s="175"/>
    </row>
    <row r="195" spans="1:8" s="119" customFormat="1" ht="37.5" customHeight="1" thickBot="1">
      <c r="A195" s="369" t="s">
        <v>171</v>
      </c>
      <c r="B195" s="402"/>
      <c r="C195" s="347" t="s">
        <v>123</v>
      </c>
      <c r="D195" s="384">
        <f>D132</f>
        <v>3633270</v>
      </c>
      <c r="E195" s="384">
        <f>E132</f>
        <v>0</v>
      </c>
      <c r="F195" s="384">
        <f t="shared" si="7"/>
        <v>3633270</v>
      </c>
      <c r="G195" s="159" t="e">
        <f>#REF!-#REF!</f>
        <v>#REF!</v>
      </c>
      <c r="H195" s="30"/>
    </row>
    <row r="196" spans="1:8" s="119" customFormat="1" ht="37.5" customHeight="1" thickBot="1">
      <c r="A196" s="369" t="s">
        <v>126</v>
      </c>
      <c r="B196" s="402"/>
      <c r="C196" s="347" t="s">
        <v>124</v>
      </c>
      <c r="D196" s="384">
        <f>D129</f>
        <v>78269.4</v>
      </c>
      <c r="E196" s="384">
        <f>E129</f>
        <v>0</v>
      </c>
      <c r="F196" s="384">
        <f t="shared" si="7"/>
        <v>78269.4</v>
      </c>
      <c r="G196" s="160" t="e">
        <f>#REF!-#REF!</f>
        <v>#REF!</v>
      </c>
      <c r="H196" s="30"/>
    </row>
    <row r="197" spans="1:8" s="119" customFormat="1" ht="24" customHeight="1" thickBot="1">
      <c r="A197" s="181" t="s">
        <v>252</v>
      </c>
      <c r="B197" s="337"/>
      <c r="C197" s="348" t="s">
        <v>125</v>
      </c>
      <c r="D197" s="336">
        <f>SUM(D195:D196)</f>
        <v>3711539.4</v>
      </c>
      <c r="E197" s="336">
        <f>SUM(E195:E196)</f>
        <v>0</v>
      </c>
      <c r="F197" s="384">
        <f t="shared" si="7"/>
        <v>3711539.4</v>
      </c>
      <c r="G197" s="159" t="e">
        <f>#REF!-#REF!</f>
        <v>#REF!</v>
      </c>
      <c r="H197" s="30"/>
    </row>
    <row r="198" spans="1:8" s="119" customFormat="1" ht="18" customHeight="1" thickBot="1">
      <c r="A198" s="369" t="s">
        <v>136</v>
      </c>
      <c r="B198" s="402"/>
      <c r="C198" s="347" t="s">
        <v>135</v>
      </c>
      <c r="D198" s="384">
        <f>D158+D163+D164+D165+D162+D161+D157+D154+D153</f>
        <v>25620961.68</v>
      </c>
      <c r="E198" s="384">
        <f>E158+E163+E164+E165+E162+E161+E157+E154+E153</f>
        <v>0</v>
      </c>
      <c r="F198" s="384">
        <f t="shared" si="7"/>
        <v>25620961.68</v>
      </c>
      <c r="G198" s="159" t="e">
        <f>#REF!-#REF!</f>
        <v>#REF!</v>
      </c>
      <c r="H198" s="1"/>
    </row>
    <row r="199" spans="1:8" s="119" customFormat="1" ht="24" customHeight="1" thickBot="1">
      <c r="A199" s="181" t="s">
        <v>253</v>
      </c>
      <c r="B199" s="337"/>
      <c r="C199" s="348" t="s">
        <v>245</v>
      </c>
      <c r="D199" s="336">
        <f>D198</f>
        <v>25620961.68</v>
      </c>
      <c r="E199" s="336">
        <f>E198</f>
        <v>0</v>
      </c>
      <c r="F199" s="384">
        <f t="shared" si="7"/>
        <v>25620961.68</v>
      </c>
      <c r="G199" s="159" t="e">
        <f>#REF!-#REF!</f>
        <v>#REF!</v>
      </c>
      <c r="H199" s="30"/>
    </row>
    <row r="200" spans="1:8" s="30" customFormat="1" ht="18" customHeight="1" thickBot="1">
      <c r="A200" s="369" t="s">
        <v>145</v>
      </c>
      <c r="B200" s="402"/>
      <c r="C200" s="347" t="s">
        <v>146</v>
      </c>
      <c r="D200" s="384">
        <f>D58</f>
        <v>60000</v>
      </c>
      <c r="E200" s="384">
        <f>E58</f>
        <v>5000</v>
      </c>
      <c r="F200" s="384">
        <f t="shared" si="7"/>
        <v>55000</v>
      </c>
      <c r="G200" s="117" t="e">
        <f>G105+#REF!+#REF!+G79</f>
        <v>#REF!</v>
      </c>
      <c r="H200" s="171"/>
    </row>
    <row r="201" spans="1:8" ht="24" customHeight="1" thickBot="1">
      <c r="A201" s="181" t="s">
        <v>254</v>
      </c>
      <c r="B201" s="337"/>
      <c r="C201" s="348" t="s">
        <v>246</v>
      </c>
      <c r="D201" s="336">
        <f>D200</f>
        <v>60000</v>
      </c>
      <c r="E201" s="336">
        <f>E200</f>
        <v>5000</v>
      </c>
      <c r="F201" s="384">
        <f t="shared" si="7"/>
        <v>55000</v>
      </c>
      <c r="G201" s="159" t="e">
        <f>#REF!-#REF!</f>
        <v>#REF!</v>
      </c>
      <c r="H201" s="171"/>
    </row>
    <row r="202" spans="1:7" ht="18" customHeight="1" thickBot="1">
      <c r="A202" s="369" t="s">
        <v>127</v>
      </c>
      <c r="B202" s="402"/>
      <c r="C202" s="347" t="s">
        <v>149</v>
      </c>
      <c r="D202" s="384">
        <f>D81+D82+D83+D100+D103+D104+D118+D64+D147+D42+D41</f>
        <v>149000</v>
      </c>
      <c r="E202" s="384">
        <f>E81+E82+E83+E100+E103+E104+E118+E64+E147+E42+E41</f>
        <v>12209.11</v>
      </c>
      <c r="F202" s="384">
        <f t="shared" si="7"/>
        <v>136790.89</v>
      </c>
      <c r="G202" s="160" t="e">
        <f>#REF!-#REF!</f>
        <v>#REF!</v>
      </c>
    </row>
    <row r="203" spans="1:7" s="30" customFormat="1" ht="24" customHeight="1" thickBot="1">
      <c r="A203" s="181" t="s">
        <v>255</v>
      </c>
      <c r="B203" s="337"/>
      <c r="C203" s="348" t="s">
        <v>247</v>
      </c>
      <c r="D203" s="336">
        <f>D202</f>
        <v>149000</v>
      </c>
      <c r="E203" s="336">
        <f>E202</f>
        <v>12209.11</v>
      </c>
      <c r="F203" s="384">
        <f t="shared" si="7"/>
        <v>136790.89</v>
      </c>
      <c r="G203" s="159" t="e">
        <f>#REF!-#REF!</f>
        <v>#REF!</v>
      </c>
    </row>
    <row r="204" spans="1:8" s="30" customFormat="1" ht="18" customHeight="1" thickBot="1">
      <c r="A204" s="369" t="s">
        <v>127</v>
      </c>
      <c r="B204" s="381"/>
      <c r="C204" s="347" t="s">
        <v>433</v>
      </c>
      <c r="D204" s="384">
        <f>D14+D77+D78+D101+D174+D119+D50</f>
        <v>335300</v>
      </c>
      <c r="E204" s="384">
        <f>E14+E77+E78+E101+E174+E119+E50</f>
        <v>161530</v>
      </c>
      <c r="F204" s="384">
        <f t="shared" si="7"/>
        <v>173770</v>
      </c>
      <c r="G204" s="350" t="e">
        <f>G13+#REF!+G77+G101+G174+#REF!</f>
        <v>#REF!</v>
      </c>
      <c r="H204" s="1"/>
    </row>
    <row r="205" spans="1:8" s="30" customFormat="1" ht="18" customHeight="1" thickBot="1">
      <c r="A205" s="369" t="s">
        <v>130</v>
      </c>
      <c r="B205" s="381"/>
      <c r="C205" s="347" t="s">
        <v>262</v>
      </c>
      <c r="D205" s="384">
        <f>D79+D80+D102+D120+D126+D150+D20+D25+D53+D55</f>
        <v>272289.93</v>
      </c>
      <c r="E205" s="384">
        <f>E79+E80+E102+E120+E126+E150+E20+E25+E53+E55</f>
        <v>73361.62</v>
      </c>
      <c r="F205" s="384">
        <f t="shared" si="7"/>
        <v>198928.31</v>
      </c>
      <c r="G205" s="159"/>
      <c r="H205" s="1"/>
    </row>
    <row r="206" spans="1:7" s="30" customFormat="1" ht="18" customHeight="1" thickBot="1">
      <c r="A206" s="369" t="s">
        <v>130</v>
      </c>
      <c r="B206" s="381"/>
      <c r="C206" s="347" t="s">
        <v>223</v>
      </c>
      <c r="D206" s="384">
        <v>0</v>
      </c>
      <c r="E206" s="384">
        <v>0</v>
      </c>
      <c r="F206" s="384">
        <f t="shared" si="7"/>
        <v>0</v>
      </c>
      <c r="G206" s="160" t="e">
        <f>#REF!-#REF!</f>
        <v>#REF!</v>
      </c>
    </row>
    <row r="207" spans="1:7" s="30" customFormat="1" ht="18" customHeight="1" thickBot="1">
      <c r="A207" s="369" t="s">
        <v>130</v>
      </c>
      <c r="B207" s="381"/>
      <c r="C207" s="347" t="s">
        <v>155</v>
      </c>
      <c r="D207" s="384">
        <f>0</f>
        <v>0</v>
      </c>
      <c r="E207" s="384">
        <f>0</f>
        <v>0</v>
      </c>
      <c r="F207" s="384">
        <f t="shared" si="7"/>
        <v>0</v>
      </c>
      <c r="G207" s="160" t="e">
        <f>#REF!-#REF!</f>
        <v>#REF!</v>
      </c>
    </row>
    <row r="208" spans="1:8" ht="18" customHeight="1" thickBot="1">
      <c r="A208" s="369" t="s">
        <v>130</v>
      </c>
      <c r="B208" s="381"/>
      <c r="C208" s="347" t="s">
        <v>152</v>
      </c>
      <c r="D208" s="384">
        <v>0</v>
      </c>
      <c r="E208" s="384">
        <v>0</v>
      </c>
      <c r="F208" s="384">
        <f t="shared" si="7"/>
        <v>0</v>
      </c>
      <c r="G208" s="183" t="e">
        <f>G20+#REF!+#REF!+G79+#REF!+G120+G126+#REF!</f>
        <v>#REF!</v>
      </c>
      <c r="H208" s="30"/>
    </row>
    <row r="209" spans="1:8" s="30" customFormat="1" ht="24" customHeight="1" thickBot="1">
      <c r="A209" s="181" t="s">
        <v>256</v>
      </c>
      <c r="B209" s="358"/>
      <c r="C209" s="348" t="s">
        <v>128</v>
      </c>
      <c r="D209" s="336">
        <f>SUM(D204:D208)</f>
        <v>607589.9299999999</v>
      </c>
      <c r="E209" s="336">
        <f>SUM(E204:E208)</f>
        <v>234891.62</v>
      </c>
      <c r="F209" s="384">
        <f t="shared" si="7"/>
        <v>372698.30999999994</v>
      </c>
      <c r="G209" s="160"/>
      <c r="H209" s="1"/>
    </row>
    <row r="210" spans="1:8" s="171" customFormat="1" ht="18" customHeight="1" thickBot="1">
      <c r="A210" s="370"/>
      <c r="B210" s="359"/>
      <c r="C210" s="346" t="s">
        <v>49</v>
      </c>
      <c r="D210" s="350">
        <f>0</f>
        <v>0</v>
      </c>
      <c r="E210" s="350">
        <f>0</f>
        <v>0</v>
      </c>
      <c r="F210" s="350">
        <f>0</f>
        <v>0</v>
      </c>
      <c r="G210" s="169"/>
      <c r="H210" s="1"/>
    </row>
    <row r="211" spans="1:8" s="171" customFormat="1" ht="24" customHeight="1" thickBot="1">
      <c r="A211" s="181" t="s">
        <v>257</v>
      </c>
      <c r="B211" s="358"/>
      <c r="C211" s="348" t="s">
        <v>49</v>
      </c>
      <c r="D211" s="336">
        <f>D210</f>
        <v>0</v>
      </c>
      <c r="E211" s="336">
        <f>E210</f>
        <v>0</v>
      </c>
      <c r="F211" s="336">
        <f>D211-E211</f>
        <v>0</v>
      </c>
      <c r="G211" s="169"/>
      <c r="H211" s="1"/>
    </row>
    <row r="212" spans="1:7" ht="18" customHeight="1" thickBot="1">
      <c r="A212" s="371"/>
      <c r="B212" s="360"/>
      <c r="C212" s="320"/>
      <c r="D212" s="352"/>
      <c r="E212" s="352"/>
      <c r="F212" s="352"/>
      <c r="G212" s="160" t="e">
        <f>#REF!-#REF!</f>
        <v>#REF!</v>
      </c>
    </row>
    <row r="213" spans="1:8" s="30" customFormat="1" ht="28.5" customHeight="1" thickBot="1">
      <c r="A213" s="181" t="s">
        <v>85</v>
      </c>
      <c r="B213" s="361">
        <v>450</v>
      </c>
      <c r="C213" s="362" t="s">
        <v>57</v>
      </c>
      <c r="D213" s="354" t="s">
        <v>57</v>
      </c>
      <c r="E213" s="354" t="s">
        <v>57</v>
      </c>
      <c r="F213" s="354" t="s">
        <v>57</v>
      </c>
      <c r="G213" s="160" t="e">
        <f>#REF!-#REF!</f>
        <v>#REF!</v>
      </c>
      <c r="H213" s="1"/>
    </row>
    <row r="214" ht="15" customHeight="1">
      <c r="G214" s="34" t="e">
        <f>#REF!+#REF!+#REF!</f>
        <v>#REF!</v>
      </c>
    </row>
    <row r="215" spans="1:8" s="30" customFormat="1" ht="33" customHeight="1">
      <c r="A215" s="365"/>
      <c r="B215" s="338"/>
      <c r="C215" s="338"/>
      <c r="D215" s="363"/>
      <c r="E215" s="363"/>
      <c r="F215" s="364"/>
      <c r="G215" s="28" t="e">
        <f>#REF!+#REF!+#REF!</f>
        <v>#REF!</v>
      </c>
      <c r="H215" s="1"/>
    </row>
    <row r="216" spans="1:8" s="30" customFormat="1" ht="15" customHeight="1" hidden="1">
      <c r="A216" s="365"/>
      <c r="B216" s="338"/>
      <c r="C216" s="338"/>
      <c r="D216" s="363"/>
      <c r="E216" s="363"/>
      <c r="F216" s="364"/>
      <c r="G216" s="159" t="e">
        <f>#REF!-#REF!</f>
        <v>#REF!</v>
      </c>
      <c r="H216" s="1"/>
    </row>
    <row r="217" spans="1:8" s="30" customFormat="1" ht="15" customHeight="1" hidden="1">
      <c r="A217" s="365"/>
      <c r="B217" s="338"/>
      <c r="C217" s="338"/>
      <c r="D217" s="363"/>
      <c r="E217" s="363"/>
      <c r="F217" s="364"/>
      <c r="G217" s="159" t="e">
        <f>#REF!-#REF!</f>
        <v>#REF!</v>
      </c>
      <c r="H217" s="1"/>
    </row>
    <row r="218" ht="15" customHeight="1" hidden="1">
      <c r="G218" s="159" t="e">
        <f>#REF!-#REF!</f>
        <v>#REF!</v>
      </c>
    </row>
    <row r="219" ht="15.75" customHeight="1" hidden="1">
      <c r="G219" s="160" t="e">
        <f>#REF!-#REF!</f>
        <v>#REF!</v>
      </c>
    </row>
    <row r="220" ht="18.75" customHeight="1">
      <c r="G220" s="163"/>
    </row>
    <row r="221" ht="13.5" thickBot="1">
      <c r="G221" s="164" t="s">
        <v>57</v>
      </c>
    </row>
  </sheetData>
  <sheetProtection/>
  <mergeCells count="7">
    <mergeCell ref="C2:E2"/>
    <mergeCell ref="F3:F8"/>
    <mergeCell ref="E3:E8"/>
    <mergeCell ref="A3:A8"/>
    <mergeCell ref="B3:B8"/>
    <mergeCell ref="C3:C8"/>
    <mergeCell ref="D3:D8"/>
  </mergeCells>
  <printOptions/>
  <pageMargins left="0.1968503937007874" right="0.1968503937007874" top="0.1968503937007874" bottom="0.1968503937007874" header="0.1968503937007874" footer="0.1968503937007874"/>
  <pageSetup fitToHeight="22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D70" sqref="D7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7" sqref="A1:IV16384"/>
    </sheetView>
  </sheetViews>
  <sheetFormatPr defaultColWidth="9.125" defaultRowHeight="12.75"/>
  <cols>
    <col min="1" max="3" width="9.125" style="52" customWidth="1"/>
    <col min="4" max="4" width="9.125" style="67" customWidth="1"/>
    <col min="5" max="5" width="9.125" style="156" customWidth="1"/>
    <col min="6" max="8" width="9.125" style="67" customWidth="1"/>
    <col min="9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H68" sqref="H68"/>
    </sheetView>
  </sheetViews>
  <sheetFormatPr defaultColWidth="9.125" defaultRowHeight="12.75"/>
  <cols>
    <col min="1" max="1" width="33.875" style="52" customWidth="1"/>
    <col min="2" max="2" width="4.50390625" style="52" customWidth="1"/>
    <col min="3" max="3" width="22.875" style="52" customWidth="1"/>
    <col min="4" max="4" width="14.50390625" style="67" customWidth="1"/>
    <col min="5" max="5" width="14.125" style="67" customWidth="1"/>
    <col min="6" max="6" width="15.50390625" style="67" customWidth="1"/>
    <col min="7" max="7" width="12.50390625" style="67" customWidth="1"/>
    <col min="8" max="8" width="13.50390625" style="67" customWidth="1"/>
    <col min="9" max="9" width="14.125" style="1" customWidth="1"/>
    <col min="10" max="16384" width="9.125" style="1" customWidth="1"/>
  </cols>
  <sheetData>
    <row r="1" spans="1:9" ht="16.5" customHeight="1" thickBot="1">
      <c r="A1" s="39" t="s">
        <v>92</v>
      </c>
      <c r="B1" s="40"/>
      <c r="C1" s="41"/>
      <c r="D1" s="39"/>
      <c r="E1" s="39"/>
      <c r="F1" s="39"/>
      <c r="G1" s="39"/>
      <c r="H1" s="39"/>
      <c r="I1" s="42" t="s">
        <v>8</v>
      </c>
    </row>
    <row r="2" spans="1:9" ht="15" customHeight="1">
      <c r="A2" s="43" t="s">
        <v>91</v>
      </c>
      <c r="B2" s="40"/>
      <c r="C2" s="39"/>
      <c r="D2" s="39"/>
      <c r="E2" s="39"/>
      <c r="F2" s="39"/>
      <c r="G2" s="39"/>
      <c r="H2" s="4" t="s">
        <v>36</v>
      </c>
      <c r="I2" s="44" t="s">
        <v>66</v>
      </c>
    </row>
    <row r="3" spans="1:9" ht="13.5" customHeight="1">
      <c r="A3" s="45" t="s">
        <v>224</v>
      </c>
      <c r="B3" s="45"/>
      <c r="C3" s="45"/>
      <c r="D3" s="113"/>
      <c r="E3" s="45"/>
      <c r="F3" s="45"/>
      <c r="G3" s="45"/>
      <c r="H3" s="3" t="s">
        <v>33</v>
      </c>
      <c r="I3" s="46" t="s">
        <v>218</v>
      </c>
    </row>
    <row r="4" spans="1:9" ht="18" customHeight="1">
      <c r="A4" s="3" t="s">
        <v>90</v>
      </c>
      <c r="B4" s="3"/>
      <c r="C4" s="47" t="s">
        <v>95</v>
      </c>
      <c r="D4" s="48"/>
      <c r="E4" s="48"/>
      <c r="F4" s="4"/>
      <c r="G4" s="4"/>
      <c r="H4" s="3" t="s">
        <v>31</v>
      </c>
      <c r="I4" s="46" t="s">
        <v>97</v>
      </c>
    </row>
    <row r="5" spans="1:9" ht="11.25" customHeight="1">
      <c r="A5" s="3" t="s">
        <v>89</v>
      </c>
      <c r="B5" s="3"/>
      <c r="C5" s="47"/>
      <c r="D5" s="48"/>
      <c r="E5" s="48"/>
      <c r="F5" s="4"/>
      <c r="G5" s="4"/>
      <c r="H5" s="3"/>
      <c r="I5" s="49"/>
    </row>
    <row r="6" spans="1:9" ht="15.75" customHeight="1">
      <c r="A6" s="3" t="s">
        <v>159</v>
      </c>
      <c r="B6" s="3"/>
      <c r="C6" s="3"/>
      <c r="D6" s="4"/>
      <c r="E6" s="4"/>
      <c r="F6" s="4"/>
      <c r="G6" s="4"/>
      <c r="H6" s="3" t="s">
        <v>68</v>
      </c>
      <c r="I6" s="46" t="s">
        <v>96</v>
      </c>
    </row>
    <row r="7" spans="1:9" ht="13.5" customHeight="1">
      <c r="A7" s="3" t="s">
        <v>76</v>
      </c>
      <c r="B7" s="3"/>
      <c r="C7" s="3"/>
      <c r="D7" s="4"/>
      <c r="E7" s="4"/>
      <c r="F7" s="4"/>
      <c r="G7" s="4"/>
      <c r="H7" s="3"/>
      <c r="I7" s="50"/>
    </row>
    <row r="8" spans="1:9" ht="13.5" customHeight="1" thickBot="1">
      <c r="A8" s="3" t="s">
        <v>3</v>
      </c>
      <c r="B8" s="3"/>
      <c r="C8" s="3"/>
      <c r="D8" s="4"/>
      <c r="E8" s="125"/>
      <c r="F8" s="4"/>
      <c r="G8" s="4"/>
      <c r="H8" s="3" t="s">
        <v>32</v>
      </c>
      <c r="I8" s="51" t="s">
        <v>2</v>
      </c>
    </row>
    <row r="9" spans="2:9" ht="14.25" customHeight="1">
      <c r="B9" s="2"/>
      <c r="C9" s="2" t="s">
        <v>45</v>
      </c>
      <c r="D9" s="4"/>
      <c r="E9" s="4"/>
      <c r="F9" s="125"/>
      <c r="G9" s="4"/>
      <c r="H9" s="4"/>
      <c r="I9" s="5"/>
    </row>
    <row r="10" spans="1:9" ht="5.25" customHeight="1">
      <c r="A10" s="6"/>
      <c r="B10" s="6"/>
      <c r="C10" s="7"/>
      <c r="D10" s="8"/>
      <c r="E10" s="8"/>
      <c r="F10" s="8"/>
      <c r="G10" s="8"/>
      <c r="H10" s="8"/>
      <c r="I10" s="9"/>
    </row>
    <row r="11" spans="1:9" ht="12.75" customHeight="1">
      <c r="A11" s="10"/>
      <c r="B11" s="11"/>
      <c r="C11" s="15"/>
      <c r="D11" s="12"/>
      <c r="E11" s="53"/>
      <c r="F11" s="54" t="s">
        <v>12</v>
      </c>
      <c r="G11" s="55"/>
      <c r="H11" s="56"/>
      <c r="I11" s="13"/>
    </row>
    <row r="12" spans="1:9" ht="9.75" customHeight="1">
      <c r="A12" s="11"/>
      <c r="B12" s="11" t="s">
        <v>27</v>
      </c>
      <c r="C12" s="11"/>
      <c r="D12" s="12" t="s">
        <v>87</v>
      </c>
      <c r="E12" s="18" t="s">
        <v>71</v>
      </c>
      <c r="F12" s="19" t="s">
        <v>13</v>
      </c>
      <c r="G12" s="18" t="s">
        <v>16</v>
      </c>
      <c r="H12" s="14"/>
      <c r="I12" s="13" t="s">
        <v>6</v>
      </c>
    </row>
    <row r="13" spans="1:9" ht="9.75" customHeight="1">
      <c r="A13" s="11" t="s">
        <v>9</v>
      </c>
      <c r="B13" s="11" t="s">
        <v>28</v>
      </c>
      <c r="C13" s="15" t="s">
        <v>11</v>
      </c>
      <c r="D13" s="12" t="s">
        <v>88</v>
      </c>
      <c r="E13" s="20" t="s">
        <v>72</v>
      </c>
      <c r="F13" s="12" t="s">
        <v>14</v>
      </c>
      <c r="G13" s="12" t="s">
        <v>17</v>
      </c>
      <c r="H13" s="12" t="s">
        <v>18</v>
      </c>
      <c r="I13" s="13" t="s">
        <v>7</v>
      </c>
    </row>
    <row r="14" spans="1:9" ht="9.75" customHeight="1">
      <c r="A14" s="10"/>
      <c r="B14" s="11" t="s">
        <v>29</v>
      </c>
      <c r="C14" s="11"/>
      <c r="D14" s="12" t="s">
        <v>7</v>
      </c>
      <c r="E14" s="20" t="s">
        <v>62</v>
      </c>
      <c r="F14" s="12" t="s">
        <v>15</v>
      </c>
      <c r="G14" s="12"/>
      <c r="H14" s="12"/>
      <c r="I14" s="13"/>
    </row>
    <row r="15" spans="1:9" ht="9.75" customHeight="1">
      <c r="A15" s="10"/>
      <c r="B15" s="11"/>
      <c r="C15" s="11"/>
      <c r="D15" s="12"/>
      <c r="E15" s="20" t="s">
        <v>63</v>
      </c>
      <c r="F15" s="12"/>
      <c r="G15" s="12"/>
      <c r="H15" s="12"/>
      <c r="I15" s="13"/>
    </row>
    <row r="16" spans="1:9" ht="9.75" customHeight="1" thickBot="1">
      <c r="A16" s="21">
        <v>1</v>
      </c>
      <c r="B16" s="22">
        <v>2</v>
      </c>
      <c r="C16" s="22">
        <v>3</v>
      </c>
      <c r="D16" s="23" t="s">
        <v>4</v>
      </c>
      <c r="E16" s="24" t="s">
        <v>5</v>
      </c>
      <c r="F16" s="23" t="s">
        <v>19</v>
      </c>
      <c r="G16" s="23" t="s">
        <v>20</v>
      </c>
      <c r="H16" s="23" t="s">
        <v>21</v>
      </c>
      <c r="I16" s="25" t="s">
        <v>22</v>
      </c>
    </row>
    <row r="17" spans="1:9" s="30" customFormat="1" ht="15.75" customHeight="1">
      <c r="A17" s="127" t="s">
        <v>26</v>
      </c>
      <c r="B17" s="128" t="s">
        <v>38</v>
      </c>
      <c r="C17" s="129" t="s">
        <v>57</v>
      </c>
      <c r="D17" s="130">
        <f>D19+D57</f>
        <v>45391350</v>
      </c>
      <c r="E17" s="130">
        <f>E19+E57</f>
        <v>35057769.050000004</v>
      </c>
      <c r="F17" s="131"/>
      <c r="G17" s="131"/>
      <c r="H17" s="131">
        <f>E17</f>
        <v>35057769.050000004</v>
      </c>
      <c r="I17" s="137">
        <f>D17-E17</f>
        <v>10333580.949999996</v>
      </c>
    </row>
    <row r="18" spans="1:9" ht="15.75" customHeight="1" thickBot="1">
      <c r="A18" s="31" t="s">
        <v>10</v>
      </c>
      <c r="B18" s="32"/>
      <c r="C18" s="33"/>
      <c r="D18" s="34"/>
      <c r="E18" s="34"/>
      <c r="F18" s="35"/>
      <c r="G18" s="35"/>
      <c r="H18" s="35"/>
      <c r="I18" s="58"/>
    </row>
    <row r="19" spans="1:9" s="30" customFormat="1" ht="15.75" customHeight="1" thickBot="1">
      <c r="A19" s="133" t="s">
        <v>98</v>
      </c>
      <c r="B19" s="132"/>
      <c r="C19" s="135"/>
      <c r="D19" s="131">
        <f>SUM(D20:D56)</f>
        <v>3008210</v>
      </c>
      <c r="E19" s="130">
        <f>SUM(E20:E56)</f>
        <v>1993119.2600000005</v>
      </c>
      <c r="F19" s="131"/>
      <c r="G19" s="131"/>
      <c r="H19" s="131">
        <f aca="true" t="shared" si="0" ref="H19:H65">E19</f>
        <v>1993119.2600000005</v>
      </c>
      <c r="I19" s="137">
        <f aca="true" t="shared" si="1" ref="I19:I62">D19-E19</f>
        <v>1015090.7399999995</v>
      </c>
    </row>
    <row r="20" spans="1:9" ht="15.75" customHeight="1" thickBot="1">
      <c r="A20" s="116" t="s">
        <v>160</v>
      </c>
      <c r="B20" s="32"/>
      <c r="C20" s="59" t="s">
        <v>197</v>
      </c>
      <c r="D20" s="138">
        <v>1529000</v>
      </c>
      <c r="E20" s="34">
        <v>1283465.33</v>
      </c>
      <c r="F20" s="35">
        <f>D20-E20-E21-E22-E23-E24</f>
        <v>237119.22999999992</v>
      </c>
      <c r="G20" s="35"/>
      <c r="H20" s="29">
        <f t="shared" si="0"/>
        <v>1283465.33</v>
      </c>
      <c r="I20" s="57">
        <f t="shared" si="1"/>
        <v>245534.66999999993</v>
      </c>
    </row>
    <row r="21" spans="1:9" ht="15.75" customHeight="1" thickBot="1">
      <c r="A21" s="116" t="s">
        <v>160</v>
      </c>
      <c r="B21" s="32"/>
      <c r="C21" s="59" t="s">
        <v>198</v>
      </c>
      <c r="D21" s="34"/>
      <c r="E21" s="34">
        <v>241.5</v>
      </c>
      <c r="F21" s="35"/>
      <c r="G21" s="35"/>
      <c r="H21" s="29">
        <f t="shared" si="0"/>
        <v>241.5</v>
      </c>
      <c r="I21" s="57">
        <f t="shared" si="1"/>
        <v>-241.5</v>
      </c>
    </row>
    <row r="22" spans="1:9" ht="15.75" customHeight="1" thickBot="1">
      <c r="A22" s="116" t="s">
        <v>160</v>
      </c>
      <c r="B22" s="32"/>
      <c r="C22" s="59" t="s">
        <v>226</v>
      </c>
      <c r="D22" s="34"/>
      <c r="E22" s="34">
        <v>4842.1</v>
      </c>
      <c r="F22" s="35"/>
      <c r="G22" s="35"/>
      <c r="H22" s="29">
        <f t="shared" si="0"/>
        <v>4842.1</v>
      </c>
      <c r="I22" s="57">
        <f aca="true" t="shared" si="2" ref="I22:I27">D22-E22</f>
        <v>-4842.1</v>
      </c>
    </row>
    <row r="23" spans="1:9" ht="15.75" customHeight="1" thickBot="1">
      <c r="A23" s="116" t="s">
        <v>160</v>
      </c>
      <c r="B23" s="32"/>
      <c r="C23" s="59" t="s">
        <v>214</v>
      </c>
      <c r="D23" s="34"/>
      <c r="E23" s="34">
        <v>3119.31</v>
      </c>
      <c r="F23" s="35"/>
      <c r="G23" s="35"/>
      <c r="H23" s="29">
        <f t="shared" si="0"/>
        <v>3119.31</v>
      </c>
      <c r="I23" s="57">
        <f t="shared" si="2"/>
        <v>-3119.31</v>
      </c>
    </row>
    <row r="24" spans="1:9" ht="15.75" customHeight="1" thickBot="1">
      <c r="A24" s="116" t="s">
        <v>160</v>
      </c>
      <c r="B24" s="32"/>
      <c r="C24" s="59" t="s">
        <v>215</v>
      </c>
      <c r="D24" s="34"/>
      <c r="E24" s="34">
        <v>212.53</v>
      </c>
      <c r="F24" s="35"/>
      <c r="G24" s="35"/>
      <c r="H24" s="29">
        <f t="shared" si="0"/>
        <v>212.53</v>
      </c>
      <c r="I24" s="57">
        <f t="shared" si="2"/>
        <v>-212.53</v>
      </c>
    </row>
    <row r="25" spans="1:9" ht="26.25" customHeight="1" thickBot="1">
      <c r="A25" s="116" t="s">
        <v>204</v>
      </c>
      <c r="B25" s="32"/>
      <c r="C25" s="59" t="s">
        <v>203</v>
      </c>
      <c r="D25" s="34"/>
      <c r="E25" s="34">
        <v>258.5</v>
      </c>
      <c r="F25" s="35"/>
      <c r="G25" s="35"/>
      <c r="H25" s="29">
        <f t="shared" si="0"/>
        <v>258.5</v>
      </c>
      <c r="I25" s="57">
        <f t="shared" si="2"/>
        <v>-258.5</v>
      </c>
    </row>
    <row r="26" spans="1:9" ht="31.5" customHeight="1" thickBot="1">
      <c r="A26" s="116" t="s">
        <v>204</v>
      </c>
      <c r="B26" s="32"/>
      <c r="C26" s="59" t="s">
        <v>199</v>
      </c>
      <c r="D26" s="34"/>
      <c r="E26" s="34">
        <v>0.49</v>
      </c>
      <c r="F26" s="35"/>
      <c r="G26" s="35"/>
      <c r="H26" s="29">
        <f t="shared" si="0"/>
        <v>0.49</v>
      </c>
      <c r="I26" s="57">
        <f t="shared" si="2"/>
        <v>-0.49</v>
      </c>
    </row>
    <row r="27" spans="1:9" ht="31.5" customHeight="1" thickBot="1">
      <c r="A27" s="116" t="s">
        <v>204</v>
      </c>
      <c r="B27" s="32"/>
      <c r="C27" s="59" t="s">
        <v>205</v>
      </c>
      <c r="D27" s="34"/>
      <c r="E27" s="34">
        <v>50</v>
      </c>
      <c r="F27" s="35"/>
      <c r="G27" s="35"/>
      <c r="H27" s="29">
        <f t="shared" si="0"/>
        <v>50</v>
      </c>
      <c r="I27" s="57">
        <f t="shared" si="2"/>
        <v>-50</v>
      </c>
    </row>
    <row r="28" spans="1:9" ht="27.75" customHeight="1" thickBot="1">
      <c r="A28" s="116" t="s">
        <v>161</v>
      </c>
      <c r="B28" s="32"/>
      <c r="C28" s="59" t="s">
        <v>163</v>
      </c>
      <c r="D28" s="34"/>
      <c r="E28" s="154"/>
      <c r="F28" s="35"/>
      <c r="G28" s="35"/>
      <c r="H28" s="29">
        <f t="shared" si="0"/>
        <v>0</v>
      </c>
      <c r="I28" s="57">
        <f t="shared" si="1"/>
        <v>0</v>
      </c>
    </row>
    <row r="29" spans="1:9" ht="15.75" customHeight="1" thickBot="1">
      <c r="A29" s="116" t="s">
        <v>165</v>
      </c>
      <c r="B29" s="32"/>
      <c r="C29" s="59" t="s">
        <v>166</v>
      </c>
      <c r="D29" s="34"/>
      <c r="E29" s="34"/>
      <c r="F29" s="35"/>
      <c r="G29" s="35"/>
      <c r="H29" s="29">
        <f t="shared" si="0"/>
        <v>0</v>
      </c>
      <c r="I29" s="57">
        <f>D29-E29</f>
        <v>0</v>
      </c>
    </row>
    <row r="30" spans="1:9" ht="15.75" customHeight="1" thickBot="1">
      <c r="A30" s="116" t="s">
        <v>165</v>
      </c>
      <c r="B30" s="32"/>
      <c r="C30" s="59" t="s">
        <v>167</v>
      </c>
      <c r="D30" s="34"/>
      <c r="E30" s="34"/>
      <c r="F30" s="35"/>
      <c r="G30" s="35"/>
      <c r="H30" s="29">
        <f t="shared" si="0"/>
        <v>0</v>
      </c>
      <c r="I30" s="57">
        <f>D30-E30</f>
        <v>0</v>
      </c>
    </row>
    <row r="31" spans="1:9" ht="15.75" customHeight="1" thickBot="1">
      <c r="A31" s="116" t="s">
        <v>165</v>
      </c>
      <c r="B31" s="32"/>
      <c r="C31" s="59" t="s">
        <v>164</v>
      </c>
      <c r="D31" s="138"/>
      <c r="E31" s="35"/>
      <c r="F31" s="35"/>
      <c r="G31" s="35"/>
      <c r="H31" s="29">
        <f t="shared" si="0"/>
        <v>0</v>
      </c>
      <c r="I31" s="57">
        <f>D31-E31</f>
        <v>0</v>
      </c>
    </row>
    <row r="32" spans="1:9" ht="15.75" customHeight="1" thickBot="1">
      <c r="A32" s="116" t="s">
        <v>131</v>
      </c>
      <c r="B32" s="36"/>
      <c r="C32" s="59" t="s">
        <v>138</v>
      </c>
      <c r="D32" s="34">
        <v>15000</v>
      </c>
      <c r="E32" s="34">
        <v>2525.96</v>
      </c>
      <c r="F32" s="35"/>
      <c r="G32" s="35"/>
      <c r="H32" s="29">
        <f t="shared" si="0"/>
        <v>2525.96</v>
      </c>
      <c r="I32" s="57">
        <f t="shared" si="1"/>
        <v>12474.04</v>
      </c>
    </row>
    <row r="33" spans="1:9" ht="15.75" customHeight="1" thickBot="1">
      <c r="A33" s="116" t="s">
        <v>131</v>
      </c>
      <c r="B33" s="36"/>
      <c r="C33" s="59" t="s">
        <v>137</v>
      </c>
      <c r="D33" s="34"/>
      <c r="E33" s="34">
        <v>8.24</v>
      </c>
      <c r="F33" s="35"/>
      <c r="G33" s="35"/>
      <c r="H33" s="29">
        <f t="shared" si="0"/>
        <v>8.24</v>
      </c>
      <c r="I33" s="57">
        <f t="shared" si="1"/>
        <v>-8.24</v>
      </c>
    </row>
    <row r="34" spans="1:9" ht="15.75" customHeight="1" thickBot="1">
      <c r="A34" s="116" t="s">
        <v>131</v>
      </c>
      <c r="B34" s="36"/>
      <c r="C34" s="59" t="s">
        <v>147</v>
      </c>
      <c r="D34" s="34"/>
      <c r="E34" s="34"/>
      <c r="F34" s="35"/>
      <c r="G34" s="35"/>
      <c r="H34" s="29">
        <f t="shared" si="0"/>
        <v>0</v>
      </c>
      <c r="I34" s="57">
        <f t="shared" si="1"/>
        <v>0</v>
      </c>
    </row>
    <row r="35" spans="1:9" ht="15.75" customHeight="1" thickBot="1">
      <c r="A35" s="116" t="s">
        <v>132</v>
      </c>
      <c r="B35" s="36"/>
      <c r="C35" s="59" t="s">
        <v>139</v>
      </c>
      <c r="D35" s="34"/>
      <c r="E35" s="34"/>
      <c r="F35" s="35"/>
      <c r="G35" s="35"/>
      <c r="H35" s="29">
        <f t="shared" si="0"/>
        <v>0</v>
      </c>
      <c r="I35" s="57">
        <f t="shared" si="1"/>
        <v>0</v>
      </c>
    </row>
    <row r="36" spans="1:9" ht="15.75" customHeight="1" thickBot="1">
      <c r="A36" s="116" t="s">
        <v>132</v>
      </c>
      <c r="B36" s="36"/>
      <c r="C36" s="59" t="s">
        <v>140</v>
      </c>
      <c r="D36" s="34"/>
      <c r="E36" s="34"/>
      <c r="F36" s="35"/>
      <c r="G36" s="35"/>
      <c r="H36" s="29">
        <f t="shared" si="0"/>
        <v>0</v>
      </c>
      <c r="I36" s="57">
        <f t="shared" si="1"/>
        <v>0</v>
      </c>
    </row>
    <row r="37" spans="1:9" ht="15.75" customHeight="1" thickBot="1">
      <c r="A37" s="116" t="s">
        <v>99</v>
      </c>
      <c r="B37" s="36"/>
      <c r="C37" s="59" t="s">
        <v>141</v>
      </c>
      <c r="D37" s="34">
        <v>44000</v>
      </c>
      <c r="E37" s="34">
        <v>29036.32</v>
      </c>
      <c r="F37" s="35"/>
      <c r="G37" s="35"/>
      <c r="H37" s="29">
        <f t="shared" si="0"/>
        <v>29036.32</v>
      </c>
      <c r="I37" s="57">
        <f t="shared" si="1"/>
        <v>14963.68</v>
      </c>
    </row>
    <row r="38" spans="1:9" ht="15.75" customHeight="1" thickBot="1">
      <c r="A38" s="116" t="s">
        <v>99</v>
      </c>
      <c r="B38" s="36"/>
      <c r="C38" s="59" t="s">
        <v>142</v>
      </c>
      <c r="D38" s="34"/>
      <c r="E38" s="34"/>
      <c r="F38" s="35"/>
      <c r="G38" s="35"/>
      <c r="H38" s="29">
        <f t="shared" si="0"/>
        <v>0</v>
      </c>
      <c r="I38" s="57">
        <f t="shared" si="1"/>
        <v>0</v>
      </c>
    </row>
    <row r="39" spans="1:9" ht="15.75" customHeight="1" thickBot="1">
      <c r="A39" s="116" t="s">
        <v>100</v>
      </c>
      <c r="B39" s="36"/>
      <c r="C39" s="59" t="s">
        <v>143</v>
      </c>
      <c r="D39" s="34">
        <v>15000</v>
      </c>
      <c r="E39" s="34"/>
      <c r="F39" s="35"/>
      <c r="G39" s="35"/>
      <c r="H39" s="29">
        <f t="shared" si="0"/>
        <v>0</v>
      </c>
      <c r="I39" s="57">
        <f t="shared" si="1"/>
        <v>15000</v>
      </c>
    </row>
    <row r="40" spans="1:9" ht="15.75" customHeight="1" thickBot="1">
      <c r="A40" s="116" t="s">
        <v>100</v>
      </c>
      <c r="B40" s="36"/>
      <c r="C40" s="59" t="s">
        <v>196</v>
      </c>
      <c r="D40" s="34"/>
      <c r="E40" s="34">
        <v>48133.36</v>
      </c>
      <c r="F40" s="35"/>
      <c r="G40" s="35"/>
      <c r="H40" s="29">
        <f t="shared" si="0"/>
        <v>48133.36</v>
      </c>
      <c r="I40" s="57">
        <f t="shared" si="1"/>
        <v>-48133.36</v>
      </c>
    </row>
    <row r="41" spans="1:9" ht="15.75" customHeight="1" thickBot="1">
      <c r="A41" s="116" t="s">
        <v>157</v>
      </c>
      <c r="B41" s="36"/>
      <c r="C41" s="59" t="s">
        <v>168</v>
      </c>
      <c r="D41" s="34">
        <v>216000</v>
      </c>
      <c r="E41" s="34">
        <v>112955.43</v>
      </c>
      <c r="F41" s="35"/>
      <c r="G41" s="35"/>
      <c r="H41" s="29">
        <f t="shared" si="0"/>
        <v>112955.43</v>
      </c>
      <c r="I41" s="57">
        <f t="shared" si="1"/>
        <v>103044.57</v>
      </c>
    </row>
    <row r="42" spans="1:9" ht="15.75" customHeight="1" thickBot="1">
      <c r="A42" s="116" t="s">
        <v>174</v>
      </c>
      <c r="B42" s="36"/>
      <c r="C42" s="59" t="s">
        <v>175</v>
      </c>
      <c r="D42" s="34">
        <v>60000</v>
      </c>
      <c r="E42" s="34">
        <v>34608.79</v>
      </c>
      <c r="F42" s="35"/>
      <c r="G42" s="35"/>
      <c r="H42" s="29">
        <f t="shared" si="0"/>
        <v>34608.79</v>
      </c>
      <c r="I42" s="57">
        <f t="shared" si="1"/>
        <v>25391.21</v>
      </c>
    </row>
    <row r="43" spans="1:9" ht="15.75" customHeight="1" thickBot="1">
      <c r="A43" s="116" t="s">
        <v>202</v>
      </c>
      <c r="B43" s="36"/>
      <c r="C43" s="59" t="s">
        <v>208</v>
      </c>
      <c r="D43" s="34">
        <v>100000</v>
      </c>
      <c r="E43" s="34">
        <v>78355</v>
      </c>
      <c r="F43" s="35"/>
      <c r="G43" s="35"/>
      <c r="H43" s="29">
        <f t="shared" si="0"/>
        <v>78355</v>
      </c>
      <c r="I43" s="57">
        <f t="shared" si="1"/>
        <v>21645</v>
      </c>
    </row>
    <row r="44" spans="1:9" ht="21" thickBot="1">
      <c r="A44" s="116" t="s">
        <v>207</v>
      </c>
      <c r="B44" s="36"/>
      <c r="C44" s="59" t="s">
        <v>227</v>
      </c>
      <c r="D44" s="34"/>
      <c r="E44" s="34">
        <v>6688.72</v>
      </c>
      <c r="F44" s="35"/>
      <c r="G44" s="35"/>
      <c r="H44" s="29">
        <f t="shared" si="0"/>
        <v>6688.72</v>
      </c>
      <c r="I44" s="57">
        <f t="shared" si="1"/>
        <v>-6688.72</v>
      </c>
    </row>
    <row r="45" spans="1:9" ht="13.5" thickBot="1">
      <c r="A45" s="116" t="s">
        <v>154</v>
      </c>
      <c r="B45" s="36"/>
      <c r="C45" s="59" t="s">
        <v>210</v>
      </c>
      <c r="D45" s="34">
        <v>3000</v>
      </c>
      <c r="E45" s="34">
        <v>5575.27</v>
      </c>
      <c r="F45" s="35"/>
      <c r="G45" s="35"/>
      <c r="H45" s="29">
        <f t="shared" si="0"/>
        <v>5575.27</v>
      </c>
      <c r="I45" s="57">
        <f t="shared" si="1"/>
        <v>-2575.2700000000004</v>
      </c>
    </row>
    <row r="46" spans="1:9" ht="13.5" thickBot="1">
      <c r="A46" s="116" t="s">
        <v>154</v>
      </c>
      <c r="B46" s="36"/>
      <c r="C46" s="59" t="s">
        <v>209</v>
      </c>
      <c r="D46" s="34"/>
      <c r="E46" s="34">
        <v>0</v>
      </c>
      <c r="F46" s="35"/>
      <c r="G46" s="35"/>
      <c r="H46" s="29">
        <f t="shared" si="0"/>
        <v>0</v>
      </c>
      <c r="I46" s="57">
        <f t="shared" si="1"/>
        <v>0</v>
      </c>
    </row>
    <row r="47" spans="1:9" ht="13.5" thickBot="1">
      <c r="A47" s="116" t="s">
        <v>216</v>
      </c>
      <c r="B47" s="36"/>
      <c r="C47" s="59" t="s">
        <v>217</v>
      </c>
      <c r="D47" s="34">
        <v>880210</v>
      </c>
      <c r="E47" s="34">
        <v>246987</v>
      </c>
      <c r="F47" s="35"/>
      <c r="G47" s="35"/>
      <c r="H47" s="29">
        <f t="shared" si="0"/>
        <v>246987</v>
      </c>
      <c r="I47" s="57">
        <f>D47-E47</f>
        <v>633223</v>
      </c>
    </row>
    <row r="48" spans="1:9" ht="14.25" customHeight="1" thickBot="1">
      <c r="A48" s="116" t="s">
        <v>162</v>
      </c>
      <c r="B48" s="36"/>
      <c r="C48" s="59" t="s">
        <v>220</v>
      </c>
      <c r="D48" s="34">
        <v>124000</v>
      </c>
      <c r="E48" s="34">
        <v>84000</v>
      </c>
      <c r="F48" s="35"/>
      <c r="G48" s="35"/>
      <c r="H48" s="29">
        <f t="shared" si="0"/>
        <v>84000</v>
      </c>
      <c r="I48" s="57">
        <f t="shared" si="1"/>
        <v>40000</v>
      </c>
    </row>
    <row r="49" spans="1:9" ht="15.75" customHeight="1" thickBot="1">
      <c r="A49" s="116" t="s">
        <v>144</v>
      </c>
      <c r="B49" s="36"/>
      <c r="C49" s="59" t="s">
        <v>206</v>
      </c>
      <c r="D49" s="34"/>
      <c r="E49" s="34">
        <v>2887.5</v>
      </c>
      <c r="F49" s="35"/>
      <c r="G49" s="35"/>
      <c r="H49" s="29">
        <f t="shared" si="0"/>
        <v>2887.5</v>
      </c>
      <c r="I49" s="57">
        <f>D49-E49</f>
        <v>-2887.5</v>
      </c>
    </row>
    <row r="50" spans="1:9" ht="15.75" customHeight="1" thickBot="1">
      <c r="A50" s="116" t="s">
        <v>144</v>
      </c>
      <c r="B50" s="36"/>
      <c r="C50" s="59" t="s">
        <v>200</v>
      </c>
      <c r="D50" s="34"/>
      <c r="E50" s="34">
        <v>-2.25</v>
      </c>
      <c r="F50" s="35"/>
      <c r="G50" s="35"/>
      <c r="H50" s="29">
        <f t="shared" si="0"/>
        <v>-2.25</v>
      </c>
      <c r="I50" s="57">
        <f t="shared" si="1"/>
        <v>2.25</v>
      </c>
    </row>
    <row r="51" spans="1:9" ht="15.75" customHeight="1" thickBot="1">
      <c r="A51" s="116" t="s">
        <v>144</v>
      </c>
      <c r="B51" s="36"/>
      <c r="C51" s="59" t="s">
        <v>201</v>
      </c>
      <c r="D51" s="34">
        <v>3000</v>
      </c>
      <c r="E51" s="34">
        <v>5.61</v>
      </c>
      <c r="F51" s="35"/>
      <c r="G51" s="35"/>
      <c r="H51" s="29">
        <f t="shared" si="0"/>
        <v>5.61</v>
      </c>
      <c r="I51" s="57">
        <f>D51-E51</f>
        <v>2994.39</v>
      </c>
    </row>
    <row r="52" spans="1:9" ht="15.75" customHeight="1" thickBot="1">
      <c r="A52" s="116" t="s">
        <v>156</v>
      </c>
      <c r="B52" s="36"/>
      <c r="C52" s="59" t="s">
        <v>169</v>
      </c>
      <c r="D52" s="34">
        <v>7000</v>
      </c>
      <c r="E52" s="34">
        <v>8000</v>
      </c>
      <c r="F52" s="35"/>
      <c r="G52" s="35"/>
      <c r="H52" s="29">
        <f t="shared" si="0"/>
        <v>8000</v>
      </c>
      <c r="I52" s="57">
        <f t="shared" si="1"/>
        <v>-1000</v>
      </c>
    </row>
    <row r="53" spans="1:9" ht="15.75" customHeight="1" thickBot="1">
      <c r="A53" s="116" t="s">
        <v>156</v>
      </c>
      <c r="B53" s="36"/>
      <c r="C53" s="59" t="s">
        <v>170</v>
      </c>
      <c r="D53" s="34"/>
      <c r="E53" s="34"/>
      <c r="F53" s="35"/>
      <c r="G53" s="35"/>
      <c r="H53" s="29">
        <f t="shared" si="0"/>
        <v>0</v>
      </c>
      <c r="I53" s="57">
        <f>D53-E53</f>
        <v>0</v>
      </c>
    </row>
    <row r="54" spans="1:9" ht="25.5" customHeight="1" thickBot="1">
      <c r="A54" s="116" t="s">
        <v>221</v>
      </c>
      <c r="B54" s="36"/>
      <c r="C54" s="59" t="s">
        <v>222</v>
      </c>
      <c r="D54" s="34"/>
      <c r="E54" s="34">
        <v>29164.55</v>
      </c>
      <c r="F54" s="35"/>
      <c r="G54" s="35"/>
      <c r="H54" s="29">
        <f t="shared" si="0"/>
        <v>29164.55</v>
      </c>
      <c r="I54" s="57">
        <f>D54-E54</f>
        <v>-29164.55</v>
      </c>
    </row>
    <row r="55" spans="1:9" ht="25.5" customHeight="1" thickBot="1">
      <c r="A55" s="116" t="s">
        <v>211</v>
      </c>
      <c r="B55" s="36"/>
      <c r="C55" s="59" t="s">
        <v>225</v>
      </c>
      <c r="D55" s="34">
        <v>12000</v>
      </c>
      <c r="E55" s="34">
        <v>12000</v>
      </c>
      <c r="F55" s="35"/>
      <c r="G55" s="35"/>
      <c r="H55" s="29">
        <f t="shared" si="0"/>
        <v>12000</v>
      </c>
      <c r="I55" s="57">
        <f>D55-E55</f>
        <v>0</v>
      </c>
    </row>
    <row r="56" spans="1:9" ht="25.5" customHeight="1" thickBot="1">
      <c r="A56" s="116" t="s">
        <v>194</v>
      </c>
      <c r="B56" s="36"/>
      <c r="C56" s="59" t="s">
        <v>186</v>
      </c>
      <c r="D56" s="34"/>
      <c r="E56" s="34">
        <v>0</v>
      </c>
      <c r="F56" s="35"/>
      <c r="G56" s="35"/>
      <c r="H56" s="29">
        <f t="shared" si="0"/>
        <v>0</v>
      </c>
      <c r="I56" s="57">
        <f>D56-E56</f>
        <v>0</v>
      </c>
    </row>
    <row r="57" spans="1:9" s="37" customFormat="1" ht="26.25" customHeight="1" thickBot="1">
      <c r="A57" s="133" t="s">
        <v>148</v>
      </c>
      <c r="B57" s="136"/>
      <c r="C57" s="135"/>
      <c r="D57" s="130">
        <f>D58+D59+D60+D61+D62</f>
        <v>42383140</v>
      </c>
      <c r="E57" s="130">
        <f>E58+E59+E60+E61+E62+E66+E67+E65</f>
        <v>33064649.790000003</v>
      </c>
      <c r="F57" s="134"/>
      <c r="G57" s="134"/>
      <c r="H57" s="131">
        <f t="shared" si="0"/>
        <v>33064649.790000003</v>
      </c>
      <c r="I57" s="137">
        <f>D57-E57</f>
        <v>9318490.209999997</v>
      </c>
    </row>
    <row r="58" spans="1:9" s="119" customFormat="1" ht="37.5" customHeight="1" thickBot="1">
      <c r="A58" s="126" t="s">
        <v>101</v>
      </c>
      <c r="B58" s="36"/>
      <c r="C58" s="139" t="s">
        <v>176</v>
      </c>
      <c r="D58" s="117">
        <v>4175800</v>
      </c>
      <c r="E58" s="117">
        <v>3340050</v>
      </c>
      <c r="F58" s="118"/>
      <c r="G58" s="118"/>
      <c r="H58" s="29">
        <f t="shared" si="0"/>
        <v>3340050</v>
      </c>
      <c r="I58" s="57">
        <f t="shared" si="1"/>
        <v>835750</v>
      </c>
    </row>
    <row r="59" spans="1:9" s="119" customFormat="1" ht="41.25" customHeight="1" thickBot="1">
      <c r="A59" s="126" t="s">
        <v>158</v>
      </c>
      <c r="B59" s="140"/>
      <c r="C59" s="139" t="s">
        <v>177</v>
      </c>
      <c r="D59" s="117">
        <v>37134210</v>
      </c>
      <c r="E59" s="149">
        <v>28712489.87</v>
      </c>
      <c r="F59" s="118"/>
      <c r="G59" s="118"/>
      <c r="H59" s="29">
        <f t="shared" si="0"/>
        <v>28712489.87</v>
      </c>
      <c r="I59" s="57">
        <f t="shared" si="1"/>
        <v>8421720.129999999</v>
      </c>
    </row>
    <row r="60" spans="1:9" s="119" customFormat="1" ht="27" customHeight="1" thickBot="1">
      <c r="A60" s="141" t="s">
        <v>102</v>
      </c>
      <c r="B60" s="142"/>
      <c r="C60" s="143" t="s">
        <v>180</v>
      </c>
      <c r="D60" s="144">
        <v>210100</v>
      </c>
      <c r="E60" s="150">
        <v>210100</v>
      </c>
      <c r="F60" s="122"/>
      <c r="G60" s="122"/>
      <c r="H60" s="29">
        <f t="shared" si="0"/>
        <v>210100</v>
      </c>
      <c r="I60" s="57">
        <f t="shared" si="1"/>
        <v>0</v>
      </c>
    </row>
    <row r="61" spans="1:9" s="119" customFormat="1" ht="30.75" customHeight="1" thickBot="1">
      <c r="A61" s="126" t="s">
        <v>150</v>
      </c>
      <c r="B61" s="142"/>
      <c r="C61" s="145" t="s">
        <v>178</v>
      </c>
      <c r="D61" s="122">
        <v>13800</v>
      </c>
      <c r="E61" s="151">
        <v>13800</v>
      </c>
      <c r="F61" s="122"/>
      <c r="G61" s="122"/>
      <c r="H61" s="29">
        <f t="shared" si="0"/>
        <v>13800</v>
      </c>
      <c r="I61" s="57">
        <f t="shared" si="1"/>
        <v>0</v>
      </c>
    </row>
    <row r="62" spans="1:9" s="119" customFormat="1" ht="30.75" customHeight="1" thickBot="1">
      <c r="A62" s="126" t="s">
        <v>153</v>
      </c>
      <c r="B62" s="146"/>
      <c r="C62" s="145" t="s">
        <v>179</v>
      </c>
      <c r="D62" s="122">
        <v>849230</v>
      </c>
      <c r="E62" s="151">
        <v>794898.64</v>
      </c>
      <c r="F62" s="122"/>
      <c r="G62" s="122"/>
      <c r="H62" s="29">
        <f t="shared" si="0"/>
        <v>794898.64</v>
      </c>
      <c r="I62" s="57">
        <f t="shared" si="1"/>
        <v>54331.359999999986</v>
      </c>
    </row>
    <row r="63" spans="1:9" s="119" customFormat="1" ht="30.75" customHeight="1" thickBot="1">
      <c r="A63" s="126" t="s">
        <v>182</v>
      </c>
      <c r="B63" s="146"/>
      <c r="C63" s="145" t="s">
        <v>181</v>
      </c>
      <c r="D63" s="122">
        <v>0</v>
      </c>
      <c r="E63" s="151">
        <v>0</v>
      </c>
      <c r="F63" s="122"/>
      <c r="G63" s="122"/>
      <c r="H63" s="29">
        <f t="shared" si="0"/>
        <v>0</v>
      </c>
      <c r="I63" s="57">
        <f>D63-E63</f>
        <v>0</v>
      </c>
    </row>
    <row r="64" spans="1:9" s="119" customFormat="1" ht="93" customHeight="1" thickBot="1">
      <c r="A64" s="126" t="s">
        <v>183</v>
      </c>
      <c r="B64" s="146"/>
      <c r="C64" s="145" t="s">
        <v>184</v>
      </c>
      <c r="D64" s="122">
        <v>0</v>
      </c>
      <c r="E64" s="151"/>
      <c r="F64" s="122"/>
      <c r="G64" s="122"/>
      <c r="H64" s="29">
        <f t="shared" si="0"/>
        <v>0</v>
      </c>
      <c r="I64" s="57">
        <f>D64-E64</f>
        <v>0</v>
      </c>
    </row>
    <row r="65" spans="1:9" s="119" customFormat="1" ht="30.75" customHeight="1" thickBot="1">
      <c r="A65" s="126" t="s">
        <v>212</v>
      </c>
      <c r="B65" s="146"/>
      <c r="C65" s="145" t="s">
        <v>213</v>
      </c>
      <c r="D65" s="122">
        <v>0</v>
      </c>
      <c r="E65" s="151">
        <v>-6688.72</v>
      </c>
      <c r="F65" s="122"/>
      <c r="G65" s="122"/>
      <c r="H65" s="29">
        <f t="shared" si="0"/>
        <v>-6688.72</v>
      </c>
      <c r="I65" s="57">
        <f>D65-E65</f>
        <v>6688.72</v>
      </c>
    </row>
    <row r="66" spans="1:9" s="119" customFormat="1" ht="36.75" customHeight="1" thickBot="1">
      <c r="A66" s="126" t="s">
        <v>193</v>
      </c>
      <c r="B66" s="146"/>
      <c r="C66" s="145" t="s">
        <v>195</v>
      </c>
      <c r="D66" s="122">
        <v>0</v>
      </c>
      <c r="E66" s="152">
        <v>0</v>
      </c>
      <c r="F66" s="122"/>
      <c r="G66" s="122"/>
      <c r="H66" s="29"/>
      <c r="I66" s="57"/>
    </row>
    <row r="67" spans="1:9" s="119" customFormat="1" ht="47.25" customHeight="1">
      <c r="A67" s="126" t="s">
        <v>192</v>
      </c>
      <c r="B67" s="146"/>
      <c r="C67" s="145" t="s">
        <v>191</v>
      </c>
      <c r="D67" s="122">
        <v>0</v>
      </c>
      <c r="E67" s="153">
        <v>0</v>
      </c>
      <c r="F67" s="122"/>
      <c r="G67" s="122"/>
      <c r="H67" s="29">
        <f>E67</f>
        <v>0</v>
      </c>
      <c r="I67" s="57">
        <f>D67-E67</f>
        <v>0</v>
      </c>
    </row>
    <row r="68" spans="1:9" s="119" customFormat="1" ht="403.5" customHeight="1">
      <c r="A68" s="60"/>
      <c r="B68" s="121"/>
      <c r="C68" s="147"/>
      <c r="D68" s="123"/>
      <c r="E68" s="148"/>
      <c r="F68" s="123"/>
      <c r="G68" s="123"/>
      <c r="H68" s="124"/>
      <c r="I68" s="124"/>
    </row>
    <row r="69" spans="1:9" ht="33" customHeight="1" hidden="1">
      <c r="A69" s="62" t="s">
        <v>60</v>
      </c>
      <c r="B69" s="63"/>
      <c r="C69" s="64"/>
      <c r="D69" s="65"/>
      <c r="E69" s="65"/>
      <c r="F69" s="65"/>
      <c r="G69" s="65"/>
      <c r="H69" s="66"/>
      <c r="I69" s="65"/>
    </row>
    <row r="70" spans="1:9" ht="27" customHeight="1" hidden="1">
      <c r="A70" s="62"/>
      <c r="B70" s="63"/>
      <c r="C70" s="64"/>
      <c r="D70" s="65"/>
      <c r="E70" s="65"/>
      <c r="F70" s="65"/>
      <c r="G70" s="65"/>
      <c r="H70" s="66"/>
      <c r="I70" s="65"/>
    </row>
    <row r="71" spans="2:9" ht="210" customHeight="1">
      <c r="B71" s="2" t="s">
        <v>48</v>
      </c>
      <c r="C71" s="3"/>
      <c r="D71" s="4"/>
      <c r="E71" s="4"/>
      <c r="F71" s="4"/>
      <c r="G71" s="4"/>
      <c r="I71" s="66" t="s">
        <v>61</v>
      </c>
    </row>
    <row r="72" spans="1:9" ht="16.5" customHeight="1">
      <c r="A72" s="6"/>
      <c r="B72" s="68"/>
      <c r="C72" s="7"/>
      <c r="D72" s="8"/>
      <c r="E72" s="8"/>
      <c r="F72" s="8"/>
      <c r="G72" s="8"/>
      <c r="H72" s="8"/>
      <c r="I72" s="9"/>
    </row>
    <row r="73" spans="1:9" ht="10.5" customHeight="1">
      <c r="A73" s="10"/>
      <c r="B73" s="11"/>
      <c r="C73" s="15"/>
      <c r="D73" s="12"/>
      <c r="E73" s="53"/>
      <c r="F73" s="54" t="s">
        <v>12</v>
      </c>
      <c r="G73" s="55"/>
      <c r="H73" s="56"/>
      <c r="I73" s="13"/>
    </row>
    <row r="74" spans="1:9" ht="10.5" customHeight="1">
      <c r="A74" s="69"/>
      <c r="B74" s="11" t="s">
        <v>27</v>
      </c>
      <c r="C74" s="11" t="s">
        <v>23</v>
      </c>
      <c r="D74" s="12" t="s">
        <v>87</v>
      </c>
      <c r="E74" s="18" t="s">
        <v>71</v>
      </c>
      <c r="F74" s="19" t="s">
        <v>13</v>
      </c>
      <c r="G74" s="18" t="s">
        <v>16</v>
      </c>
      <c r="H74" s="14"/>
      <c r="I74" s="13" t="s">
        <v>6</v>
      </c>
    </row>
    <row r="75" spans="1:9" ht="9.75" customHeight="1">
      <c r="A75" s="11" t="s">
        <v>9</v>
      </c>
      <c r="B75" s="11" t="s">
        <v>28</v>
      </c>
      <c r="C75" s="15" t="s">
        <v>24</v>
      </c>
      <c r="D75" s="12" t="s">
        <v>88</v>
      </c>
      <c r="E75" s="20" t="s">
        <v>72</v>
      </c>
      <c r="F75" s="12" t="s">
        <v>14</v>
      </c>
      <c r="G75" s="12" t="s">
        <v>17</v>
      </c>
      <c r="H75" s="12" t="s">
        <v>18</v>
      </c>
      <c r="I75" s="13" t="s">
        <v>7</v>
      </c>
    </row>
    <row r="76" spans="1:9" ht="10.5" customHeight="1">
      <c r="A76" s="10"/>
      <c r="B76" s="11" t="s">
        <v>29</v>
      </c>
      <c r="C76" s="11" t="s">
        <v>25</v>
      </c>
      <c r="D76" s="12" t="s">
        <v>7</v>
      </c>
      <c r="E76" s="20" t="s">
        <v>62</v>
      </c>
      <c r="F76" s="12" t="s">
        <v>15</v>
      </c>
      <c r="G76" s="12"/>
      <c r="H76" s="12"/>
      <c r="I76" s="13"/>
    </row>
    <row r="77" spans="1:9" ht="9.75" customHeight="1">
      <c r="A77" s="10"/>
      <c r="B77" s="11"/>
      <c r="C77" s="11"/>
      <c r="D77" s="12"/>
      <c r="E77" s="20" t="s">
        <v>63</v>
      </c>
      <c r="F77" s="12"/>
      <c r="G77" s="12"/>
      <c r="H77" s="12"/>
      <c r="I77" s="13"/>
    </row>
    <row r="78" spans="1:9" s="30" customFormat="1" ht="34.5" customHeight="1" thickBot="1">
      <c r="A78" s="21">
        <v>1</v>
      </c>
      <c r="B78" s="22">
        <v>2</v>
      </c>
      <c r="C78" s="22">
        <v>3</v>
      </c>
      <c r="D78" s="23" t="s">
        <v>4</v>
      </c>
      <c r="E78" s="24" t="s">
        <v>5</v>
      </c>
      <c r="F78" s="23" t="s">
        <v>19</v>
      </c>
      <c r="G78" s="23" t="s">
        <v>20</v>
      </c>
      <c r="H78" s="23" t="s">
        <v>21</v>
      </c>
      <c r="I78" s="25" t="s">
        <v>22</v>
      </c>
    </row>
    <row r="79" spans="1:9" ht="27.75" customHeight="1">
      <c r="A79" s="70" t="s">
        <v>30</v>
      </c>
      <c r="B79" s="26" t="s">
        <v>39</v>
      </c>
      <c r="C79" s="27" t="s">
        <v>57</v>
      </c>
      <c r="D79" s="114"/>
      <c r="E79" s="28">
        <f>E81</f>
        <v>-30220745.510000005</v>
      </c>
      <c r="F79" s="71"/>
      <c r="G79" s="71"/>
      <c r="H79" s="71"/>
      <c r="I79" s="72"/>
    </row>
    <row r="80" spans="1:9" ht="30" customHeight="1">
      <c r="A80" s="60" t="s">
        <v>42</v>
      </c>
      <c r="B80" s="73"/>
      <c r="C80" s="74"/>
      <c r="D80" s="75"/>
      <c r="E80" s="111" t="s">
        <v>228</v>
      </c>
      <c r="F80" s="76"/>
      <c r="G80" s="76"/>
      <c r="H80" s="76"/>
      <c r="I80" s="77"/>
    </row>
    <row r="81" spans="1:9" ht="23.25" customHeight="1">
      <c r="A81" s="78" t="s">
        <v>64</v>
      </c>
      <c r="B81" s="79" t="s">
        <v>43</v>
      </c>
      <c r="C81" s="38" t="s">
        <v>57</v>
      </c>
      <c r="D81" s="38"/>
      <c r="E81" s="34">
        <f>E83+E84</f>
        <v>-30220745.510000005</v>
      </c>
      <c r="F81" s="81"/>
      <c r="G81" s="81"/>
      <c r="H81" s="81"/>
      <c r="I81" s="82"/>
    </row>
    <row r="82" spans="1:9" ht="10.5" customHeight="1">
      <c r="A82" s="60" t="s">
        <v>41</v>
      </c>
      <c r="B82" s="73"/>
      <c r="C82" s="75"/>
      <c r="D82" s="75"/>
      <c r="E82" s="111"/>
      <c r="F82" s="83"/>
      <c r="G82" s="83"/>
      <c r="H82" s="83"/>
      <c r="I82" s="84"/>
    </row>
    <row r="83" spans="1:9" ht="14.25" customHeight="1">
      <c r="A83" s="78" t="s">
        <v>133</v>
      </c>
      <c r="B83" s="85"/>
      <c r="C83" s="38" t="s">
        <v>172</v>
      </c>
      <c r="D83" s="38"/>
      <c r="E83" s="112">
        <f>-(E17)</f>
        <v>-35057769.050000004</v>
      </c>
      <c r="F83" s="38"/>
      <c r="G83" s="59"/>
      <c r="H83" s="59"/>
      <c r="I83" s="86"/>
    </row>
    <row r="84" spans="1:9" ht="18" customHeight="1">
      <c r="A84" s="78" t="s">
        <v>134</v>
      </c>
      <c r="B84" s="85"/>
      <c r="C84" s="38" t="s">
        <v>173</v>
      </c>
      <c r="D84" s="38"/>
      <c r="E84" s="34">
        <f>Лист2!E10</f>
        <v>4837023.540000001</v>
      </c>
      <c r="F84" s="59"/>
      <c r="G84" s="59"/>
      <c r="H84" s="59"/>
      <c r="I84" s="86"/>
    </row>
    <row r="85" spans="1:9" ht="15" customHeight="1">
      <c r="A85" s="78"/>
      <c r="B85" s="85"/>
      <c r="C85" s="38"/>
      <c r="D85" s="38"/>
      <c r="E85" s="34"/>
      <c r="F85" s="59"/>
      <c r="G85" s="59"/>
      <c r="H85" s="59"/>
      <c r="I85" s="86"/>
    </row>
    <row r="86" spans="1:9" ht="21" customHeight="1">
      <c r="A86" s="78"/>
      <c r="B86" s="36"/>
      <c r="C86" s="38"/>
      <c r="D86" s="38"/>
      <c r="E86" s="38"/>
      <c r="F86" s="59"/>
      <c r="G86" s="59"/>
      <c r="H86" s="59"/>
      <c r="I86" s="86"/>
    </row>
    <row r="87" spans="1:9" ht="21.75" customHeight="1">
      <c r="A87" s="78" t="s">
        <v>65</v>
      </c>
      <c r="B87" s="32" t="s">
        <v>44</v>
      </c>
      <c r="C87" s="38" t="s">
        <v>57</v>
      </c>
      <c r="D87" s="38"/>
      <c r="E87" s="38"/>
      <c r="F87" s="59"/>
      <c r="G87" s="59"/>
      <c r="H87" s="59"/>
      <c r="I87" s="86"/>
    </row>
    <row r="88" spans="1:9" ht="12.75" customHeight="1">
      <c r="A88" s="60" t="s">
        <v>41</v>
      </c>
      <c r="B88" s="73"/>
      <c r="C88" s="75"/>
      <c r="D88" s="75"/>
      <c r="E88" s="75"/>
      <c r="F88" s="83"/>
      <c r="G88" s="83"/>
      <c r="H88" s="83"/>
      <c r="I88" s="84"/>
    </row>
    <row r="89" spans="1:9" ht="18" customHeight="1">
      <c r="A89" s="78"/>
      <c r="B89" s="79"/>
      <c r="C89" s="38"/>
      <c r="D89" s="38"/>
      <c r="E89" s="38"/>
      <c r="F89" s="59"/>
      <c r="G89" s="59"/>
      <c r="H89" s="59"/>
      <c r="I89" s="86"/>
    </row>
    <row r="90" spans="1:9" ht="18.75" customHeight="1">
      <c r="A90" s="78"/>
      <c r="B90" s="79"/>
      <c r="C90" s="38"/>
      <c r="D90" s="38"/>
      <c r="E90" s="38"/>
      <c r="F90" s="59"/>
      <c r="G90" s="59"/>
      <c r="H90" s="59"/>
      <c r="I90" s="86"/>
    </row>
    <row r="91" spans="1:9" ht="20.25" customHeight="1">
      <c r="A91" s="78" t="s">
        <v>56</v>
      </c>
      <c r="B91" s="32" t="s">
        <v>40</v>
      </c>
      <c r="C91" s="38"/>
      <c r="D91" s="38"/>
      <c r="E91" s="38" t="s">
        <v>57</v>
      </c>
      <c r="F91" s="59"/>
      <c r="G91" s="38"/>
      <c r="H91" s="59"/>
      <c r="I91" s="87"/>
    </row>
    <row r="92" spans="1:9" ht="21.75" customHeight="1">
      <c r="A92" s="78" t="s">
        <v>58</v>
      </c>
      <c r="B92" s="32" t="s">
        <v>46</v>
      </c>
      <c r="C92" s="38"/>
      <c r="D92" s="38"/>
      <c r="E92" s="1"/>
      <c r="F92" s="59"/>
      <c r="G92" s="38"/>
      <c r="H92" s="59"/>
      <c r="I92" s="86" t="s">
        <v>57</v>
      </c>
    </row>
    <row r="93" spans="1:9" ht="28.5" customHeight="1">
      <c r="A93" s="78" t="s">
        <v>59</v>
      </c>
      <c r="B93" s="32" t="s">
        <v>47</v>
      </c>
      <c r="C93" s="38"/>
      <c r="D93" s="38"/>
      <c r="E93" s="38" t="s">
        <v>57</v>
      </c>
      <c r="F93" s="59"/>
      <c r="G93" s="38"/>
      <c r="H93" s="59"/>
      <c r="I93" s="86" t="s">
        <v>57</v>
      </c>
    </row>
    <row r="94" spans="1:9" ht="36" customHeight="1">
      <c r="A94" s="78" t="s">
        <v>74</v>
      </c>
      <c r="B94" s="73" t="s">
        <v>49</v>
      </c>
      <c r="C94" s="38" t="s">
        <v>57</v>
      </c>
      <c r="D94" s="75" t="s">
        <v>57</v>
      </c>
      <c r="E94" s="38" t="s">
        <v>57</v>
      </c>
      <c r="F94" s="83"/>
      <c r="G94" s="75"/>
      <c r="H94" s="76"/>
      <c r="I94" s="84" t="s">
        <v>57</v>
      </c>
    </row>
    <row r="95" spans="1:9" ht="14.25" customHeight="1">
      <c r="A95" s="78" t="s">
        <v>73</v>
      </c>
      <c r="B95" s="32" t="s">
        <v>50</v>
      </c>
      <c r="C95" s="89" t="s">
        <v>57</v>
      </c>
      <c r="D95" s="89" t="s">
        <v>57</v>
      </c>
      <c r="E95" s="90"/>
      <c r="F95" s="89"/>
      <c r="G95" s="89" t="s">
        <v>57</v>
      </c>
      <c r="H95" s="91"/>
      <c r="I95" s="87" t="s">
        <v>57</v>
      </c>
    </row>
    <row r="96" spans="1:9" ht="23.25" customHeight="1">
      <c r="A96" s="60" t="s">
        <v>41</v>
      </c>
      <c r="B96" s="73"/>
      <c r="C96" s="75"/>
      <c r="D96" s="75"/>
      <c r="E96" s="88"/>
      <c r="F96" s="83"/>
      <c r="G96" s="83"/>
      <c r="H96" s="76"/>
      <c r="I96" s="84"/>
    </row>
    <row r="97" spans="1:9" ht="26.25" customHeight="1">
      <c r="A97" s="78" t="s">
        <v>69</v>
      </c>
      <c r="B97" s="79" t="s">
        <v>51</v>
      </c>
      <c r="C97" s="59" t="s">
        <v>57</v>
      </c>
      <c r="D97" s="38" t="s">
        <v>57</v>
      </c>
      <c r="E97" s="80"/>
      <c r="F97" s="59" t="s">
        <v>57</v>
      </c>
      <c r="G97" s="38" t="s">
        <v>57</v>
      </c>
      <c r="H97" s="81"/>
      <c r="I97" s="86" t="s">
        <v>57</v>
      </c>
    </row>
    <row r="98" spans="1:9" ht="27.75" customHeight="1" thickBot="1">
      <c r="A98" s="92" t="s">
        <v>70</v>
      </c>
      <c r="B98" s="93" t="s">
        <v>52</v>
      </c>
      <c r="C98" s="94" t="s">
        <v>57</v>
      </c>
      <c r="D98" s="95" t="s">
        <v>57</v>
      </c>
      <c r="E98" s="96"/>
      <c r="F98" s="94"/>
      <c r="G98" s="95" t="s">
        <v>57</v>
      </c>
      <c r="H98" s="97"/>
      <c r="I98" s="98" t="s">
        <v>57</v>
      </c>
    </row>
    <row r="99" spans="1:9" ht="27.75" customHeight="1">
      <c r="A99" s="60"/>
      <c r="B99" s="99"/>
      <c r="C99" s="61"/>
      <c r="D99" s="61"/>
      <c r="E99" s="100"/>
      <c r="F99" s="61"/>
      <c r="G99" s="61"/>
      <c r="H99" s="100"/>
      <c r="I99" s="61"/>
    </row>
    <row r="100" spans="1:9" ht="18" customHeight="1">
      <c r="A100" s="60"/>
      <c r="B100" s="99"/>
      <c r="C100" s="61"/>
      <c r="D100" s="61"/>
      <c r="E100" s="61"/>
      <c r="F100" s="61"/>
      <c r="G100" s="61"/>
      <c r="H100" s="66" t="s">
        <v>67</v>
      </c>
      <c r="I100" s="61"/>
    </row>
    <row r="101" spans="1:9" ht="27" customHeight="1">
      <c r="A101" s="101"/>
      <c r="B101" s="102"/>
      <c r="C101" s="103"/>
      <c r="D101" s="103"/>
      <c r="E101" s="103"/>
      <c r="F101" s="103"/>
      <c r="G101" s="103"/>
      <c r="H101" s="66"/>
      <c r="I101" s="103"/>
    </row>
    <row r="102" spans="1:9" ht="10.5" customHeight="1">
      <c r="A102" s="10"/>
      <c r="B102" s="15"/>
      <c r="C102" s="15"/>
      <c r="D102" s="12"/>
      <c r="E102" s="16"/>
      <c r="F102" s="104" t="s">
        <v>12</v>
      </c>
      <c r="G102" s="17"/>
      <c r="H102" s="56"/>
      <c r="I102" s="13"/>
    </row>
    <row r="103" spans="1:9" ht="10.5" customHeight="1">
      <c r="A103" s="69"/>
      <c r="B103" s="11" t="s">
        <v>27</v>
      </c>
      <c r="C103" s="11" t="s">
        <v>23</v>
      </c>
      <c r="D103" s="12" t="s">
        <v>87</v>
      </c>
      <c r="E103" s="18" t="s">
        <v>71</v>
      </c>
      <c r="F103" s="19" t="s">
        <v>13</v>
      </c>
      <c r="G103" s="18" t="s">
        <v>16</v>
      </c>
      <c r="H103" s="14"/>
      <c r="I103" s="13" t="s">
        <v>6</v>
      </c>
    </row>
    <row r="104" spans="1:9" ht="10.5" customHeight="1">
      <c r="A104" s="11" t="s">
        <v>9</v>
      </c>
      <c r="B104" s="11" t="s">
        <v>28</v>
      </c>
      <c r="C104" s="15" t="s">
        <v>24</v>
      </c>
      <c r="D104" s="12" t="s">
        <v>88</v>
      </c>
      <c r="E104" s="20" t="s">
        <v>72</v>
      </c>
      <c r="F104" s="12" t="s">
        <v>14</v>
      </c>
      <c r="G104" s="12" t="s">
        <v>17</v>
      </c>
      <c r="H104" s="12" t="s">
        <v>18</v>
      </c>
      <c r="I104" s="13" t="s">
        <v>7</v>
      </c>
    </row>
    <row r="105" spans="1:9" ht="10.5" customHeight="1">
      <c r="A105" s="10"/>
      <c r="B105" s="11" t="s">
        <v>29</v>
      </c>
      <c r="C105" s="11" t="s">
        <v>25</v>
      </c>
      <c r="D105" s="12" t="s">
        <v>7</v>
      </c>
      <c r="E105" s="20" t="s">
        <v>62</v>
      </c>
      <c r="F105" s="12" t="s">
        <v>15</v>
      </c>
      <c r="G105" s="12"/>
      <c r="H105" s="12"/>
      <c r="I105" s="13"/>
    </row>
    <row r="106" spans="1:9" ht="12.75" customHeight="1">
      <c r="A106" s="10"/>
      <c r="B106" s="11"/>
      <c r="C106" s="11"/>
      <c r="D106" s="12"/>
      <c r="E106" s="20" t="s">
        <v>63</v>
      </c>
      <c r="F106" s="12"/>
      <c r="G106" s="12"/>
      <c r="H106" s="12"/>
      <c r="I106" s="13"/>
    </row>
    <row r="107" spans="1:9" ht="27.75" customHeight="1" thickBot="1">
      <c r="A107" s="21">
        <v>1</v>
      </c>
      <c r="B107" s="22">
        <v>2</v>
      </c>
      <c r="C107" s="22">
        <v>3</v>
      </c>
      <c r="D107" s="23" t="s">
        <v>4</v>
      </c>
      <c r="E107" s="24" t="s">
        <v>5</v>
      </c>
      <c r="F107" s="23" t="s">
        <v>19</v>
      </c>
      <c r="G107" s="23" t="s">
        <v>20</v>
      </c>
      <c r="H107" s="23" t="s">
        <v>21</v>
      </c>
      <c r="I107" s="25" t="s">
        <v>22</v>
      </c>
    </row>
    <row r="108" spans="1:9" ht="21" customHeight="1">
      <c r="A108" s="78" t="s">
        <v>75</v>
      </c>
      <c r="B108" s="73" t="s">
        <v>53</v>
      </c>
      <c r="C108" s="89" t="s">
        <v>57</v>
      </c>
      <c r="D108" s="38" t="s">
        <v>57</v>
      </c>
      <c r="E108" s="38" t="s">
        <v>57</v>
      </c>
      <c r="F108" s="89"/>
      <c r="G108" s="38"/>
      <c r="H108" s="89"/>
      <c r="I108" s="87" t="s">
        <v>57</v>
      </c>
    </row>
    <row r="109" spans="1:9" ht="12.75">
      <c r="A109" s="60" t="s">
        <v>42</v>
      </c>
      <c r="B109" s="73"/>
      <c r="C109" s="105"/>
      <c r="D109" s="75"/>
      <c r="E109" s="75"/>
      <c r="F109" s="19" t="s">
        <v>60</v>
      </c>
      <c r="G109" s="75"/>
      <c r="H109" s="19"/>
      <c r="I109" s="106"/>
    </row>
    <row r="110" spans="1:9" ht="25.5" customHeight="1">
      <c r="A110" s="78" t="s">
        <v>93</v>
      </c>
      <c r="B110" s="79" t="s">
        <v>54</v>
      </c>
      <c r="C110" s="75" t="s">
        <v>57</v>
      </c>
      <c r="D110" s="83" t="s">
        <v>57</v>
      </c>
      <c r="E110" s="83" t="s">
        <v>57</v>
      </c>
      <c r="F110" s="83"/>
      <c r="G110" s="83"/>
      <c r="H110" s="83"/>
      <c r="I110" s="84" t="s">
        <v>57</v>
      </c>
    </row>
    <row r="111" spans="1:9" ht="13.5" thickBot="1">
      <c r="A111" s="78" t="s">
        <v>94</v>
      </c>
      <c r="B111" s="93" t="s">
        <v>55</v>
      </c>
      <c r="C111" s="95" t="s">
        <v>57</v>
      </c>
      <c r="D111" s="94" t="s">
        <v>57</v>
      </c>
      <c r="E111" s="94" t="s">
        <v>57</v>
      </c>
      <c r="F111" s="94"/>
      <c r="G111" s="94"/>
      <c r="H111" s="94"/>
      <c r="I111" s="98" t="s">
        <v>57</v>
      </c>
    </row>
    <row r="112" spans="1:9" ht="7.5" customHeight="1">
      <c r="A112" s="60"/>
      <c r="B112" s="99"/>
      <c r="C112" s="61"/>
      <c r="D112" s="61"/>
      <c r="E112" s="61"/>
      <c r="F112" s="61"/>
      <c r="G112" s="61"/>
      <c r="H112" s="61"/>
      <c r="I112" s="61"/>
    </row>
    <row r="113" spans="1:9" ht="20.25" customHeight="1">
      <c r="A113" s="107" t="s">
        <v>188</v>
      </c>
      <c r="B113" s="107"/>
      <c r="C113" s="103" t="s">
        <v>189</v>
      </c>
      <c r="D113" s="63"/>
      <c r="E113" s="63" t="s">
        <v>34</v>
      </c>
      <c r="F113" s="61"/>
      <c r="G113" s="61"/>
      <c r="H113" s="61"/>
      <c r="I113" s="61"/>
    </row>
    <row r="114" spans="1:9" ht="9.75" customHeight="1">
      <c r="A114" s="3" t="s">
        <v>185</v>
      </c>
      <c r="B114" s="3"/>
      <c r="C114" s="4"/>
      <c r="D114" s="108"/>
      <c r="E114" s="108" t="s">
        <v>35</v>
      </c>
      <c r="F114" s="108"/>
      <c r="G114" s="108"/>
      <c r="H114" s="108"/>
      <c r="I114" s="108"/>
    </row>
    <row r="115" spans="4:9" ht="7.5" customHeight="1">
      <c r="D115" s="108"/>
      <c r="E115" s="108"/>
      <c r="F115" s="62" t="s">
        <v>37</v>
      </c>
      <c r="H115" s="108"/>
      <c r="I115" s="108"/>
    </row>
    <row r="116" spans="1:9" ht="9.75" customHeight="1">
      <c r="A116" s="3" t="s">
        <v>190</v>
      </c>
      <c r="B116" s="3"/>
      <c r="C116" s="4"/>
      <c r="D116" s="108"/>
      <c r="E116" s="108"/>
      <c r="F116" s="108"/>
      <c r="G116" s="108"/>
      <c r="H116" s="108"/>
      <c r="I116" s="108"/>
    </row>
    <row r="117" spans="1:9" ht="11.25" customHeight="1">
      <c r="A117" s="3" t="s">
        <v>187</v>
      </c>
      <c r="B117" s="3"/>
      <c r="C117" s="4"/>
      <c r="D117" s="108"/>
      <c r="E117" s="108"/>
      <c r="F117" s="108"/>
      <c r="G117" s="108"/>
      <c r="H117" s="108"/>
      <c r="I117" s="108"/>
    </row>
    <row r="118" spans="1:9" ht="23.25" customHeight="1">
      <c r="A118" s="3"/>
      <c r="B118" s="3"/>
      <c r="C118" s="62"/>
      <c r="D118" s="108"/>
      <c r="E118" s="109"/>
      <c r="F118" s="108"/>
      <c r="G118" s="108"/>
      <c r="H118" s="108"/>
      <c r="I118" s="110"/>
    </row>
    <row r="119" spans="1:9" ht="9.75" customHeight="1">
      <c r="A119" s="115" t="s">
        <v>219</v>
      </c>
      <c r="D119" s="108"/>
      <c r="E119" s="108"/>
      <c r="F119" s="108"/>
      <c r="G119" s="108"/>
      <c r="H119" s="108"/>
      <c r="I119" s="110"/>
    </row>
    <row r="120" spans="4:9" ht="12.75" customHeight="1">
      <c r="D120" s="108"/>
      <c r="E120" s="108"/>
      <c r="F120" s="108"/>
      <c r="G120" s="108"/>
      <c r="H120" s="108"/>
      <c r="I120" s="110"/>
    </row>
    <row r="121" spans="1:9" ht="12.75">
      <c r="A121" s="62"/>
      <c r="B121" s="62"/>
      <c r="C121" s="64"/>
      <c r="D121" s="65"/>
      <c r="E121" s="65"/>
      <c r="F121" s="65"/>
      <c r="G121" s="65"/>
      <c r="H121" s="65"/>
      <c r="I121" s="6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Elena</cp:lastModifiedBy>
  <cp:lastPrinted>2018-03-12T08:57:04Z</cp:lastPrinted>
  <dcterms:created xsi:type="dcterms:W3CDTF">1999-06-18T11:49:53Z</dcterms:created>
  <dcterms:modified xsi:type="dcterms:W3CDTF">2018-04-05T07:47:11Z</dcterms:modified>
  <cp:category/>
  <cp:version/>
  <cp:contentType/>
  <cp:contentStatus/>
</cp:coreProperties>
</file>