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521" windowWidth="7440" windowHeight="6405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</sheets>
  <externalReferences>
    <externalReference r:id="rId8"/>
    <externalReference r:id="rId9"/>
  </externalReferences>
  <definedNames>
    <definedName name="_xlnm.Print_Area" localSheetId="1">'Лист2'!$A:$F</definedName>
  </definedNames>
  <calcPr fullCalcOnLoad="1"/>
</workbook>
</file>

<file path=xl/sharedStrings.xml><?xml version="1.0" encoding="utf-8"?>
<sst xmlns="http://schemas.openxmlformats.org/spreadsheetml/2006/main" count="936" uniqueCount="573">
  <si>
    <t>656 2 19 60010 10 0000 151</t>
  </si>
  <si>
    <t>182 1 06 01030 10 2100 110</t>
  </si>
  <si>
    <t>182 1 06 06043 10 0000 110</t>
  </si>
  <si>
    <r>
      <t xml:space="preserve">656.41.001.1 </t>
    </r>
    <r>
      <rPr>
        <b/>
        <i/>
        <sz val="7"/>
        <rFont val="Arial"/>
        <family val="2"/>
      </rPr>
      <t>разд.0314 Софинансирование для создания условий для деятельности народных дружин в рамках МП "Профилактика правонарушений в сфере общественного порядка в сп Зайцева Речка на 2017-2019гг"(бюджет помеления)</t>
    </r>
  </si>
  <si>
    <r>
      <t>656.41.001.2</t>
    </r>
    <r>
      <rPr>
        <b/>
        <i/>
        <sz val="7"/>
        <rFont val="Arial"/>
        <family val="2"/>
      </rPr>
      <t xml:space="preserve"> разд.0314 Создание условий для деятельностинародных дружин в рамеках МП "Профилактика правонарушений в сфере общественного порядкав сп Зайцева Речка на 2017-2019годы"</t>
    </r>
  </si>
  <si>
    <r>
      <t>656.50.003.2</t>
    </r>
    <r>
      <rPr>
        <b/>
        <i/>
        <sz val="7"/>
        <rFont val="Arial"/>
        <family val="2"/>
      </rPr>
      <t xml:space="preserve"> разд.0104.Прочие мер-я орг-в  мест самоупр в рамк ВЦП "Об-е реал отд-х полном-й адм спЗайц речка на 2017-2019ггПрочая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</si>
  <si>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656.50.003.2</t>
    </r>
    <r>
      <rPr>
        <b/>
        <i/>
        <sz val="7"/>
        <rFont val="Arial"/>
        <family val="2"/>
      </rPr>
      <t xml:space="preserve"> разд.0104 Прочие мер-я орг-в  мест самоупр в рамк ВЦП "Об-е реал отд-х полном-й адм спЗайц речка на 2017-2019ггПрочая закупка товаров,работ и слуг для обесп гос (мун) нужд). 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</si>
  <si>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 xml:space="preserve">656.50.001.1 </t>
    </r>
    <r>
      <rPr>
        <b/>
        <i/>
        <sz val="7"/>
        <rFont val="Arial"/>
        <family val="2"/>
      </rPr>
      <t>разд. 0102.ФОТ,взносы по об соц стр по сод-ю главы муниц. об-я в рамках ВЦП"Обесп-е реал-ии отд-х полн-й адм спЗайц Р на 2017-2019гг. Функционирование законодательных органов(представительныхорганов) государс.власти и местного самоуправления</t>
    </r>
  </si>
  <si>
    <r>
      <t>656.50.001.1</t>
    </r>
    <r>
      <rPr>
        <b/>
        <sz val="7"/>
        <rFont val="Arial"/>
        <family val="2"/>
      </rPr>
      <t xml:space="preserve"> разд. 0102 ФОТ,взносы по об соц стр по сод-ю главы муниц. об-я в рамках ВЦП"Обесп-е реал-ии отд-х полн-й адм спЗайц Р на 2017-2019гг. Функционирование законодательных органов(представительныхорганов) государс.власти и местного самоуправления</t>
    </r>
  </si>
  <si>
    <r>
      <t>656.50.003.2</t>
    </r>
    <r>
      <rPr>
        <b/>
        <i/>
        <sz val="7"/>
        <rFont val="Arial"/>
        <family val="2"/>
      </rPr>
      <t xml:space="preserve"> разд.0104 Прочие мер-я орг-в  мест самоупр в рамк ВЦП "Об-е реал отд-х полном-й адм спЗайц речка на 2017-2019гг Прочая закупка товаров,работ и слуг для обесп гос (мун) нужд)Прочие мер-я орг-в мест самоупр. в рамках ВЦП "Об-е реал-ии отд-х полном-й адмспЗайц Речка на 2017-2019гг(прочая закупка тов,работ и услуг для об-я гос (мун) нужд Иные бюдж ассигнования</t>
    </r>
  </si>
  <si>
    <r>
      <t>656.50.003.3</t>
    </r>
    <r>
      <rPr>
        <b/>
        <i/>
        <sz val="7"/>
        <rFont val="Arial"/>
        <family val="2"/>
      </rPr>
      <t xml:space="preserve"> разд.0104 Уплата проч налогов,сборов и иных платежей орг мест самоупр в рамках ВЦП "Об-е реал-ии отд-х полн-й адм спЗайц Речка на 2017-2019гг</t>
    </r>
  </si>
  <si>
    <r>
      <t>656.50.004.2</t>
    </r>
    <r>
      <rPr>
        <b/>
        <i/>
        <sz val="7"/>
        <rFont val="Arial"/>
        <family val="2"/>
      </rPr>
      <t xml:space="preserve"> разд.0113  расх органов мест самоупр-я в рамках ВЦП "Об-е реал-и отд-х полн-й адм спЗайц Речка на 2017-2019гг прочая закупка работ, услуг  </t>
    </r>
  </si>
  <si>
    <r>
      <t>656.50.005.1</t>
    </r>
    <r>
      <rPr>
        <b/>
        <i/>
        <sz val="7"/>
        <rFont val="Arial"/>
        <family val="2"/>
      </rPr>
      <t xml:space="preserve"> разд.0203 ФОТ. взносы по об соц стр. по субвенциям на осущ-е первич. воин. учета на тер-хюгде отс-т воен ком-ты(фед бюд) в рамках ВЦП"Об-е реал-и отд-х полн-й адм спЗайц речка на 2017-2019гг (ВУС)</t>
    </r>
  </si>
  <si>
    <t>Материальные запасы</t>
  </si>
  <si>
    <r>
      <t xml:space="preserve">656.50.005.2 </t>
    </r>
    <r>
      <rPr>
        <b/>
        <i/>
        <sz val="7"/>
        <rFont val="Arial"/>
        <family val="2"/>
      </rPr>
      <t>разд.0203 Прочая закупка товаров,работ и услуг по субвенциям на осущ.перв.воинского учетана территор.,где отсутствуют военные комисс.,(фед.бюджет)в рамках ВЦП"Обеспеч.реал.отдельн.полн.админ.с.п.Зайцева речка 2017-2019гг"</t>
    </r>
  </si>
  <si>
    <r>
      <t xml:space="preserve">656.50.006.1 </t>
    </r>
    <r>
      <rPr>
        <b/>
        <i/>
        <sz val="7"/>
        <rFont val="Arial"/>
        <family val="2"/>
      </rPr>
      <t>разд.0304 Осущ-е переданных органам гос вл субъектов РФ в соот с п1 ст4 ФЗ "Об актах граж сост" пол-й Рф на гос рег актов граж сост-я за счет ср.окр бюд. в рам ВЦП"Об-е реал-и отд полн-й адм спЗайц Р на 2017-2019гг(загс)</t>
    </r>
  </si>
  <si>
    <r>
      <t>656.50.007.1</t>
    </r>
    <r>
      <rPr>
        <b/>
        <i/>
        <sz val="7"/>
        <rFont val="Arial"/>
        <family val="2"/>
      </rPr>
      <t xml:space="preserve"> разд.1001 Расходы на выплату пенсий за выслугу лет в рамках ВЦП"Обеспечение реализации отдельных полномочий администрации сельского поселения Зайцева Речка на 2017-2019гг"</t>
    </r>
  </si>
  <si>
    <r>
      <t>656.53.001.1</t>
    </r>
    <r>
      <rPr>
        <b/>
        <i/>
        <sz val="7"/>
        <rFont val="Arial"/>
        <family val="2"/>
      </rPr>
      <t xml:space="preserve"> разд.0801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2017-2019гг г»МКУ «СДК» п. Зайцева Речка. Взносы по обязательному социальному страхованию</t>
    </r>
  </si>
  <si>
    <r>
      <t>656.53.001.1</t>
    </r>
    <r>
      <rPr>
        <b/>
        <i/>
        <sz val="7"/>
        <rFont val="Arial"/>
        <family val="2"/>
      </rPr>
      <t xml:space="preserve"> разд.0801 МКУ «СДК» п. Зайцева Речка       Фонд оплаты труда казенных учреждений в рамках ведомственной целевой программы «Развитие культуры сельского поселения Зайцева Речка на на 2017-2019гг г»МКУ «СДК» п. Зайцева Речка       Взносы по обязательному социальному страхованию</t>
    </r>
  </si>
  <si>
    <r>
      <t>656.53.001.2</t>
    </r>
    <r>
      <rPr>
        <b/>
        <i/>
        <sz val="7"/>
        <rFont val="Arial"/>
        <family val="2"/>
      </rPr>
      <t xml:space="preserve"> разд.0801 МКУ «СДК» п. Зайцева Речка       Иные выплаты персоналу казенных учреждений, за исключением фонда оплаты труда в рамках ведомственной целевой программы «Развитие культуры сельского поселения Зайцева Речка на на 2017-2019 гг»</t>
    </r>
  </si>
  <si>
    <r>
      <t>656.53.001.3</t>
    </r>
    <r>
      <rPr>
        <b/>
        <i/>
        <sz val="7"/>
        <rFont val="Arial"/>
        <family val="2"/>
      </rPr>
      <t xml:space="preserve"> разд.0801 МКУ «СДК» п. Зайцева Речка. Закупка товаров, работ, услуг в сфере информационно-коммуникационных технологий в рамках ведомственной целевой программы «Развитие культуры сельского поселения Зайцева Речка на на 2017-2019гг» </t>
    </r>
  </si>
  <si>
    <r>
      <t>656.53.001.4</t>
    </r>
    <r>
      <rPr>
        <b/>
        <i/>
        <sz val="7"/>
        <rFont val="Arial"/>
        <family val="2"/>
      </rPr>
      <t xml:space="preserve"> разд.0801 МКУ «СДК» п. Зайцева Речка .Иные закупки товаров, работ и услуг для обеспечения государственных (муниципальных) нужд в рамках ведомственной целевой программы «Развитие культуры сельского поселения Зайцева Речка на на 2017-2019гг»</t>
    </r>
  </si>
  <si>
    <r>
      <t>656.53.002.1</t>
    </r>
    <r>
      <rPr>
        <b/>
        <i/>
        <sz val="7"/>
        <rFont val="Arial"/>
        <family val="2"/>
      </rPr>
      <t xml:space="preserve"> разд.0802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2017-2019гг г»МКУ «СДК» п. Зайцева Речка  Взносы по обязательному социальному страхованию</t>
    </r>
  </si>
  <si>
    <r>
      <t>656.54.001.1</t>
    </r>
    <r>
      <rPr>
        <b/>
        <i/>
        <sz val="7"/>
        <rFont val="Arial"/>
        <family val="2"/>
      </rPr>
      <t xml:space="preserve"> разд.1101 МКУ «СДК» п. Зайцева Речка (Фонд оплаты труда казенных учреждений)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2017-2019гг »</t>
    </r>
  </si>
  <si>
    <r>
      <t>656.55.001.1</t>
    </r>
    <r>
      <rPr>
        <b/>
        <i/>
        <sz val="7"/>
        <rFont val="Arial"/>
        <family val="2"/>
      </rPr>
      <t xml:space="preserve"> разд.0309 Реал-я мер. программы в рам.ВЦП"Орг-я и об-е мер-й в сфере гражд.обор.,пожар безоп.зщиты нас и тер-й спЗайцРеч. от чрез сит на 2017-2019гг(проч закупка тов, работ и услуг длягос(мун) нужд)</t>
    </r>
  </si>
  <si>
    <r>
      <t>656.56.001.1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разд.0410 Расходы на реализацию мероприятий по еспечению деятельности учреждения(РРЛ)в рамках ВЦП"Мероприятия в области ЖКХв п. ЗайцеваРечка на 2017-2019гг" (ОАО Северсвязь)</t>
    </r>
  </si>
  <si>
    <r>
      <t>656.56.002.1</t>
    </r>
    <r>
      <rPr>
        <b/>
        <i/>
        <sz val="7"/>
        <rFont val="Arial"/>
        <family val="2"/>
      </rPr>
      <t xml:space="preserve"> разд.0501 Расходы на реализацию мероприятий на компенс.выпадающих доходов рганизац. предосттавлющим населению жилищные услуги по тарифам, не обеспечивающим возмещение издержек в рамках ЦП"Мероприятие в области ЖКХ в спЗайцева Речка на 2017-2019гг"(МУП "СЖКХ)</t>
    </r>
  </si>
  <si>
    <r>
      <t xml:space="preserve">656.56.003.1 </t>
    </r>
    <r>
      <rPr>
        <b/>
        <i/>
        <sz val="7"/>
        <rFont val="Arial"/>
        <family val="2"/>
      </rPr>
      <t>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2017-2019гг"</t>
    </r>
  </si>
  <si>
    <r>
      <t>656.56.003.2</t>
    </r>
    <r>
      <rPr>
        <b/>
        <i/>
        <sz val="7"/>
        <rFont val="Arial"/>
        <family val="2"/>
      </rPr>
      <t xml:space="preserve">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2017-2019гг"</t>
    </r>
  </si>
  <si>
    <r>
      <t xml:space="preserve">656.56.003.3 </t>
    </r>
    <r>
      <rPr>
        <b/>
        <i/>
        <sz val="7"/>
        <rFont val="Arial"/>
        <family val="2"/>
      </rPr>
      <t>разд.0503 Реализация мероприятий расходов на отлов собак и дезинсекцию в рамках ведомственн.целевой программы "Мероприятия в областижилищно-коммун.хоз-ва в сельском поселении Зайцева Речка на 2017-2019гг"(Прочая закупка товаров, работ и услуг для госуд.(муниц.) нужд</t>
    </r>
  </si>
  <si>
    <r>
      <t xml:space="preserve">656.56.003.4 </t>
    </r>
    <r>
      <rPr>
        <b/>
        <i/>
        <sz val="7"/>
        <rFont val="Arial"/>
        <family val="2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2017-2019гг.(ФОТ)</t>
    </r>
  </si>
  <si>
    <r>
      <t xml:space="preserve">656.56.003.4 </t>
    </r>
    <r>
      <rPr>
        <b/>
        <i/>
        <sz val="7"/>
        <rFont val="Arial"/>
        <family val="2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2017-2019гг.(Начисления на оплату труда)</t>
    </r>
  </si>
  <si>
    <r>
      <t xml:space="preserve">656.56.003.4 </t>
    </r>
    <r>
      <rPr>
        <b/>
        <i/>
        <sz val="7"/>
        <rFont val="Arial"/>
        <family val="2"/>
      </rPr>
      <t>разд.0503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2017-2019гг.</t>
    </r>
  </si>
  <si>
    <r>
      <t xml:space="preserve">656.57.001.1 </t>
    </r>
    <r>
      <rPr>
        <b/>
        <i/>
        <sz val="7"/>
        <rFont val="Arial"/>
        <family val="2"/>
      </rPr>
      <t>разд.0104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ОМС р-на)</t>
    </r>
  </si>
  <si>
    <r>
      <t xml:space="preserve">656.57.001.1 </t>
    </r>
    <r>
      <rPr>
        <b/>
        <i/>
        <sz val="7"/>
        <rFont val="Arial"/>
        <family val="2"/>
      </rPr>
      <t>разд.0409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ОМС р-на)</t>
    </r>
  </si>
  <si>
    <r>
      <t xml:space="preserve">656.58.002.1 </t>
    </r>
    <r>
      <rPr>
        <b/>
        <i/>
        <sz val="7"/>
        <rFont val="Arial"/>
        <family val="2"/>
      </rPr>
      <t>разд.0501 Прочая закупка товаров,работ и услуг для госуд.(муниц.)нужд.Подпрограмма"Развитие земельных и имущественныхотношений на территориисп Зайцева Речка" в рамках ВЦП "Управление муниц.имущест.на территории сп Зайцева Речка 2017-2019годы"(БТИ)</t>
    </r>
  </si>
  <si>
    <r>
      <t xml:space="preserve">656.57.003.3 </t>
    </r>
    <r>
      <rPr>
        <b/>
        <i/>
        <sz val="7"/>
        <rFont val="Arial"/>
        <family val="2"/>
      </rPr>
      <t xml:space="preserve">разд.0412Иные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</t>
    </r>
  </si>
  <si>
    <r>
      <t xml:space="preserve">656.58.001.1 </t>
    </r>
    <r>
      <rPr>
        <b/>
        <i/>
        <sz val="7"/>
        <rFont val="Arial"/>
        <family val="2"/>
      </rPr>
      <t>разд.0310 Расходы на реализацию мероприятий по обеспечению страховой защиты имущества с.п. Зайцева Речка а рамках ВЦП "Управление муниципальным имуществом на территории с.п. Зайцева Речка на 2017-2019гг."</t>
    </r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</si>
  <si>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</si>
  <si>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</si>
  <si>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</si>
  <si>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</si>
  <si>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</si>
  <si>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</si>
  <si>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</si>
  <si>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</si>
  <si>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</si>
  <si>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</si>
  <si>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</si>
  <si>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</si>
  <si>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</si>
  <si>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</si>
  <si>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</si>
  <si>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</si>
  <si>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</si>
  <si>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</si>
  <si>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</si>
  <si>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</si>
  <si>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</si>
  <si>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</si>
  <si>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</si>
  <si>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</si>
  <si>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</si>
  <si>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</si>
  <si>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</si>
  <si>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</si>
  <si>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</si>
  <si>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</si>
  <si>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</si>
  <si>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</si>
  <si>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</si>
  <si>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</si>
  <si>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</si>
  <si>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</si>
  <si>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</si>
  <si>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</si>
  <si>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</si>
  <si>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</si>
  <si>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</si>
  <si>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</si>
  <si>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</si>
  <si>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</si>
  <si>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</si>
  <si>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</si>
  <si>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</si>
  <si>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</si>
  <si>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</si>
  <si>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</si>
  <si>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</si>
  <si>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</si>
  <si>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</si>
  <si>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</si>
  <si>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</si>
  <si>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</si>
  <si>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</si>
  <si>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</si>
  <si>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</si>
  <si>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</si>
  <si>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</si>
  <si>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</si>
  <si>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</si>
  <si>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</si>
  <si>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</si>
  <si>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</si>
  <si>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</si>
  <si>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</si>
  <si>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</si>
  <si>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</si>
  <si>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</si>
  <si>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</si>
  <si>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</si>
  <si>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</si>
  <si>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</si>
  <si>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Код расхода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</si>
  <si>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</si>
  <si>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</si>
  <si>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</si>
  <si>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</si>
  <si>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</si>
  <si>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</si>
  <si>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</si>
  <si>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</si>
  <si>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</si>
  <si>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</si>
  <si>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</si>
  <si>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</si>
  <si>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</si>
  <si>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</si>
  <si>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</si>
  <si>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</si>
  <si>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</si>
  <si>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</si>
  <si>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</si>
  <si>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</si>
  <si>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</si>
  <si>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</si>
  <si>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</si>
  <si>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</si>
  <si>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</si>
  <si>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</si>
  <si>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</si>
  <si>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</si>
  <si>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</si>
  <si>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</si>
  <si>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</si>
  <si>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</si>
  <si>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</si>
  <si>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</si>
  <si>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</si>
  <si>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</si>
  <si>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</si>
  <si>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</si>
  <si>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</si>
  <si>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</si>
  <si>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</si>
  <si>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</si>
  <si>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</si>
  <si>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</si>
  <si>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</si>
  <si>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</si>
  <si>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</si>
  <si>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</si>
  <si>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</si>
  <si>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</si>
  <si>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</si>
  <si>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</si>
  <si>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</si>
  <si>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</si>
  <si>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</si>
  <si>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</si>
  <si>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</si>
  <si>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</si>
  <si>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</si>
  <si>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</si>
  <si>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</si>
  <si>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</si>
  <si>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</si>
  <si>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</si>
  <si>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</si>
  <si>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</si>
  <si>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</si>
  <si>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</si>
  <si>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</si>
  <si>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</si>
  <si>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</si>
  <si>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</si>
  <si>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</si>
  <si>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</si>
  <si>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</si>
  <si>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</si>
  <si>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</si>
  <si>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</si>
  <si>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</si>
  <si>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</si>
  <si>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</si>
  <si>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</si>
  <si>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</si>
  <si>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</si>
  <si>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</si>
  <si>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</si>
  <si>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</si>
  <si>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</si>
  <si>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</si>
  <si>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</si>
  <si>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</si>
  <si>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</si>
  <si>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</si>
  <si>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</si>
  <si>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</si>
  <si>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</si>
  <si>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</si>
  <si>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</si>
  <si>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</si>
  <si>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</si>
  <si>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</si>
  <si>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</si>
  <si>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</si>
  <si>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</si>
  <si>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</si>
  <si>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</si>
  <si>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</si>
  <si>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</si>
  <si>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</si>
  <si>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</si>
  <si>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</si>
  <si>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</si>
  <si>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</si>
  <si>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</si>
  <si>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</si>
  <si>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</si>
  <si>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</si>
  <si>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</si>
  <si>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</si>
  <si>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</si>
  <si>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</si>
  <si>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</si>
  <si>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</si>
  <si>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</si>
  <si>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</si>
  <si>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</si>
  <si>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</si>
  <si>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</si>
  <si>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</si>
  <si>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</si>
  <si>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</si>
  <si>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</si>
  <si>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</si>
  <si>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</si>
  <si>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</si>
  <si>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</si>
  <si>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</si>
  <si>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</si>
  <si>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</si>
  <si>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</si>
  <si>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</si>
  <si>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</si>
  <si>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</si>
  <si>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</si>
  <si>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</si>
  <si>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</si>
  <si>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</si>
  <si>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</si>
  <si>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</si>
  <si>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</si>
  <si>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</si>
  <si>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</si>
  <si>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</si>
  <si>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</si>
  <si>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</si>
  <si>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</si>
  <si>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</si>
  <si>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</si>
  <si>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</si>
  <si>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</si>
  <si>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</si>
  <si>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</si>
  <si>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</si>
  <si>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</si>
  <si>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</si>
  <si>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</si>
  <si>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</si>
  <si>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</si>
  <si>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</si>
  <si>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250</t>
  </si>
  <si>
    <t>260</t>
  </si>
  <si>
    <t>290</t>
  </si>
  <si>
    <t>656 1 08 04020 01 0000 110</t>
  </si>
  <si>
    <t>182 1 06 06000 00 0000 110</t>
  </si>
  <si>
    <t>182 1 06 01030 10 0000 110</t>
  </si>
  <si>
    <t xml:space="preserve">                                                 (подпись)                               (расшифровка подписи)</t>
  </si>
  <si>
    <t xml:space="preserve">                                                  (подпись)                               (расшифровка подписи)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</si>
  <si>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</si>
  <si>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</si>
  <si>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</si>
  <si>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</si>
  <si>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</si>
  <si>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</si>
  <si>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ИТОГО по 800 коду</t>
  </si>
  <si>
    <t>182 1 01 02010 01 3000 110</t>
  </si>
  <si>
    <t>Коммунальные услуи</t>
  </si>
  <si>
    <t>182 1 05 00000 00 0000 110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</si>
  <si>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</t>
  </si>
  <si>
    <t>65601025000002030129.000</t>
  </si>
  <si>
    <t>65601045000002040129.000</t>
  </si>
  <si>
    <t>65602035000051180129.000</t>
  </si>
  <si>
    <t>65601135200000590242.221</t>
  </si>
  <si>
    <r>
      <t>656.50.004.1</t>
    </r>
    <r>
      <rPr>
        <b/>
        <i/>
        <sz val="7"/>
        <rFont val="Arial"/>
        <family val="2"/>
      </rPr>
      <t xml:space="preserve"> разд.0113 Льготный проезд,ком расх органов мест самоупр-я в рамках ВЦП "Об-е реал-и отд-х полн-й адм спЗайц Речка на 2016-2018гг</t>
    </r>
  </si>
  <si>
    <r>
      <t>656.51.001.1</t>
    </r>
    <r>
      <rPr>
        <b/>
        <i/>
        <sz val="7"/>
        <rFont val="Arial"/>
        <family val="2"/>
      </rPr>
      <t xml:space="preserve"> разд.0111Резерв.фонд поселения в рамках ВЦП "Орг-я бюдж процесса в адм Зайц Реч на 2016г</t>
    </r>
  </si>
  <si>
    <r>
      <t>656.52.007.2</t>
    </r>
    <r>
      <rPr>
        <b/>
        <i/>
        <sz val="7"/>
        <rFont val="Arial"/>
        <family val="2"/>
      </rPr>
      <t xml:space="preserve"> разд.0113 МКУ «Содружество»расходы на выплату персоналу государственных (муниципальных) органов   </t>
    </r>
  </si>
  <si>
    <r>
      <t xml:space="preserve">656.52.007.3 </t>
    </r>
    <r>
      <rPr>
        <b/>
        <i/>
        <sz val="7"/>
        <rFont val="Arial"/>
        <family val="2"/>
      </rPr>
      <t>разд.0113 МКУ "Содружество" (прочие выплат)</t>
    </r>
  </si>
  <si>
    <r>
      <t>.656.52.007.4</t>
    </r>
    <r>
      <rPr>
        <b/>
        <i/>
        <sz val="7"/>
        <rFont val="Arial"/>
        <family val="2"/>
      </rPr>
      <t xml:space="preserve"> разд.0113 МКУ "Содружество" (закупка товаров, работ,услуг в сфере информационно-коммуникационных технологий)</t>
    </r>
  </si>
  <si>
    <r>
      <t>656.52.007.5</t>
    </r>
    <r>
      <rPr>
        <b/>
        <i/>
        <sz val="7"/>
        <rFont val="Arial"/>
        <family val="2"/>
      </rPr>
      <t xml:space="preserve"> разд.0113 МКУ "Содружество" (прочая закупка товаров, работ,услуг для муниципальных нужд)</t>
    </r>
  </si>
  <si>
    <t>65608025300000590119.000</t>
  </si>
  <si>
    <r>
      <t>656.54.001.2</t>
    </r>
    <r>
      <rPr>
        <b/>
        <i/>
        <sz val="7"/>
        <rFont val="Arial"/>
        <family val="2"/>
      </rPr>
      <t xml:space="preserve"> разд.1101 МКУ «СДК» п. Зайцева Речка. Иные выплаты персоналу казенных учреждений, за исключением фонда оплаты труда) в рамках ведомственной целевой программы "Организация и обеспечение мероприятий в области физической культуры и спорта </t>
    </r>
  </si>
  <si>
    <r>
      <t xml:space="preserve">656.54.001.3 </t>
    </r>
    <r>
      <rPr>
        <b/>
        <i/>
        <sz val="7"/>
        <rFont val="Arial"/>
        <family val="2"/>
      </rPr>
      <t xml:space="preserve">разд.1101 МКУ «СДК» п. Зайцева Речка. Мероприятие в области физической культуры и спорта(Прочая закупка товаров, работ и услуг для мун. нужд) </t>
    </r>
  </si>
  <si>
    <t>65600000000000000000.000</t>
  </si>
  <si>
    <t>Неисполненные  назначения</t>
  </si>
  <si>
    <t xml:space="preserve"> Исполнено</t>
  </si>
  <si>
    <t>Утвержденные бюджетные назначения</t>
  </si>
  <si>
    <t>340</t>
  </si>
  <si>
    <t>182 1 01 02030 01 2100 110</t>
  </si>
  <si>
    <t xml:space="preserve">источники внешнего финансирования </t>
  </si>
  <si>
    <t xml:space="preserve">источники внутреннего финансирования </t>
  </si>
  <si>
    <t>Изменение остатков финансирования             (стр. 710+стр. 720)</t>
  </si>
  <si>
    <t>Увеличение прочих остатков денежных средств бюджета населения</t>
  </si>
  <si>
    <t>Увеличение остатков средств, всего</t>
  </si>
  <si>
    <t>Уменьшение остатков средств, всего</t>
  </si>
  <si>
    <t>Изменение остатков по внутренним расчетам                       (стр.825 + 826)</t>
  </si>
  <si>
    <t>увеличение остатков по внутренним расчетам  (030800000,030900000)</t>
  </si>
  <si>
    <t>уменьшение остатков по внутренним расчетам (02110000,021200000)</t>
  </si>
  <si>
    <t>825</t>
  </si>
  <si>
    <t>826</t>
  </si>
  <si>
    <t>182 1 01 02000 01 0000 110</t>
  </si>
  <si>
    <t>Начисления на оплату труда</t>
  </si>
  <si>
    <r>
      <t xml:space="preserve">656.70.001.1 </t>
    </r>
    <r>
      <rPr>
        <b/>
        <i/>
        <sz val="7"/>
        <rFont val="Arial"/>
        <family val="2"/>
      </rPr>
      <t>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(ФОТ)</t>
    </r>
  </si>
  <si>
    <r>
      <rPr>
        <b/>
        <sz val="8"/>
        <rFont val="Arial"/>
        <family val="2"/>
      </rPr>
      <t>656.70.001.1</t>
    </r>
    <r>
      <rPr>
        <b/>
        <i/>
        <sz val="7"/>
        <rFont val="Arial"/>
        <family val="2"/>
      </rPr>
      <t xml:space="preserve">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(Начисления на оплату труда)</t>
    </r>
  </si>
  <si>
    <t>182 1 06 06033 10 1000 110</t>
  </si>
  <si>
    <t xml:space="preserve">Глава поселения                                       </t>
  </si>
  <si>
    <t>65608015300085440111.000</t>
  </si>
  <si>
    <t>65608015300085440119.000</t>
  </si>
  <si>
    <t>65608015300000590850.000</t>
  </si>
  <si>
    <t>182 1 01 02010 01 4000 110</t>
  </si>
  <si>
    <t>Прочие поступления (штрафы)</t>
  </si>
  <si>
    <t>141 1 16 90050 10 6000 140</t>
  </si>
  <si>
    <t>656 2 02 04014 10 0000 151</t>
  </si>
  <si>
    <r>
      <t>656.40.001.1</t>
    </r>
    <r>
      <rPr>
        <b/>
        <i/>
        <sz val="7"/>
        <rFont val="Arial"/>
        <family val="2"/>
      </rPr>
      <t xml:space="preserve"> разд.0409 Муниципальная программа "Развитие транспортной системы сельского поселения Зайцева Речка на 2014-2020г."</t>
    </r>
  </si>
  <si>
    <t>65601135200000590244.221</t>
  </si>
  <si>
    <t>65604017000085060111.000</t>
  </si>
  <si>
    <t>65604017000085060111.211</t>
  </si>
  <si>
    <t>65604017000085060119.000</t>
  </si>
  <si>
    <t>65604017000085060119.213</t>
  </si>
  <si>
    <t>224</t>
  </si>
  <si>
    <t>Аренда</t>
  </si>
  <si>
    <t xml:space="preserve">Главный бухгалтер                               </t>
  </si>
  <si>
    <t>________Е.В. Бельская______</t>
  </si>
  <si>
    <t>182 1 01 02010 01 2100 110</t>
  </si>
  <si>
    <r>
      <rPr>
        <b/>
        <sz val="8"/>
        <rFont val="Arial"/>
        <family val="2"/>
      </rPr>
      <t>656.70.001.1</t>
    </r>
    <r>
      <rPr>
        <b/>
        <i/>
        <sz val="7"/>
        <rFont val="Arial"/>
        <family val="2"/>
      </rPr>
      <t xml:space="preserve">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</t>
    </r>
  </si>
  <si>
    <r>
      <t xml:space="preserve">656.70.001.1 </t>
    </r>
    <r>
      <rPr>
        <b/>
        <i/>
        <sz val="7"/>
        <rFont val="Arial"/>
        <family val="2"/>
      </rPr>
      <t>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</t>
    </r>
  </si>
  <si>
    <t>182 1 01 02310 01 1000 110</t>
  </si>
  <si>
    <t>182 1 01 02030 11 1000 110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</si>
  <si>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</si>
  <si>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656 1 16 90050 10 6000 140</t>
  </si>
  <si>
    <t>2</t>
  </si>
  <si>
    <t>3</t>
  </si>
  <si>
    <t>Основные средства</t>
  </si>
  <si>
    <t>Увеличение стои-сти основных средств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</si>
  <si>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</si>
  <si>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</si>
  <si>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</si>
  <si>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</si>
  <si>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</si>
  <si>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</si>
  <si>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</si>
  <si>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</si>
  <si>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</si>
  <si>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</si>
  <si>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</si>
  <si>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</si>
  <si>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</si>
  <si>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</si>
  <si>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</si>
  <si>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использования имущества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</si>
  <si>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</si>
  <si>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656 1 11 05000 00 0000 120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</si>
  <si>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</si>
  <si>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656 1 11 09040 00 0000 120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</si>
  <si>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</si>
  <si>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Доходы от продажи нематериальных активов</t>
  </si>
  <si>
    <t>Доходы от продажи квартир,находящихся в собственности  поселений</t>
  </si>
  <si>
    <t xml:space="preserve">Прочие доходы от оказания платных услуг </t>
  </si>
  <si>
    <t xml:space="preserve">Прочие доходы от оказания платных услуг (работ) получателями средств бюджетов поселений </t>
  </si>
  <si>
    <t>Безвозмездные поступления от других бюджетов бюджетной системы Российской Федерации в том числе:</t>
  </si>
  <si>
    <t>656 2 02 15001 10 0000 151</t>
  </si>
  <si>
    <t>656 2 02 15002 10 0000 151</t>
  </si>
  <si>
    <t xml:space="preserve">656 2 02 35993 10 0000 151 </t>
  </si>
  <si>
    <t>656 2 02 35118 10 0000 151</t>
  </si>
  <si>
    <t>656 2 02 19999 10 0000 151</t>
  </si>
  <si>
    <t>656 2 02 49999 10 0000 151</t>
  </si>
  <si>
    <t>656 1 11 00000 00 0000 120</t>
  </si>
  <si>
    <t>656 1 13 00000 00 0000 130</t>
  </si>
  <si>
    <t>656 1 14 00000 00 0000 410</t>
  </si>
  <si>
    <t>656 1 08 00000 00 0000 110</t>
  </si>
  <si>
    <t>656 2 02 00000 00 0000 151</t>
  </si>
  <si>
    <r>
      <t>656.50.004.3</t>
    </r>
    <r>
      <rPr>
        <b/>
        <i/>
        <sz val="7"/>
        <rFont val="Arial"/>
        <family val="2"/>
      </rPr>
      <t xml:space="preserve"> разд.0113  расх органов мест самоупр-я в рамках ВЦП "Об-е реал-и отд-х полн-й адм спЗайц Речка на 2017-2019гг уплата прочих налогов и иных платежей</t>
    </r>
  </si>
  <si>
    <r>
      <t xml:space="preserve">656.59.001.1 </t>
    </r>
    <r>
      <rPr>
        <b/>
        <i/>
        <sz val="7"/>
        <rFont val="Arial"/>
        <family val="2"/>
      </rPr>
      <t>разд.0503 Расходы на реализацию мероприятийв области энергосбережения и повышенния эн.эффективностив рамках ведомственной целевой программы "Эн.сбер. И повышение эн.эффект. В с.п. Зайцева Речкана 2017-2019гг."</t>
    </r>
  </si>
  <si>
    <r>
      <t>656.50.004.1</t>
    </r>
    <r>
      <rPr>
        <b/>
        <sz val="7"/>
        <rFont val="Arial"/>
        <family val="2"/>
      </rPr>
      <t xml:space="preserve"> разд.0113.Прочие мер-я орг-в  мест самоупр в рамк ВЦП "Об-е реал отд-х полном-й адм спЗайц речка на 2017-2019г (льготный проезд)</t>
    </r>
  </si>
  <si>
    <t>65608015300085440119.211</t>
  </si>
  <si>
    <t>182 1 06 06033 10 2100 110</t>
  </si>
  <si>
    <t>182 1 06 06043 10 2100 110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</si>
  <si>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</si>
  <si>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656 1 14 02052 10 0000 410</t>
  </si>
  <si>
    <t>04094000199990244.225</t>
  </si>
  <si>
    <t>04094000199990244.000</t>
  </si>
  <si>
    <t>031441001S2300244.000</t>
  </si>
  <si>
    <t>011341001S2300244.344</t>
  </si>
  <si>
    <t>03144100182300244.344</t>
  </si>
  <si>
    <t>03144100182300244.226</t>
  </si>
  <si>
    <t>01025000002030121.211</t>
  </si>
  <si>
    <t>01025000002030121.000</t>
  </si>
  <si>
    <t>01025000002030129.213</t>
  </si>
  <si>
    <t>03144100182300244.000</t>
  </si>
  <si>
    <t>01045000002040121.000</t>
  </si>
  <si>
    <t>01045000002040121.211</t>
  </si>
  <si>
    <t>01045000002040129.213</t>
  </si>
  <si>
    <t>01135000002040122.000</t>
  </si>
  <si>
    <t>01135000002040122.212</t>
  </si>
  <si>
    <t>01045000002040442.000</t>
  </si>
  <si>
    <t>01045000002040244.226</t>
  </si>
  <si>
    <t>01045000002040244.292</t>
  </si>
  <si>
    <t>01045000002040853.292</t>
  </si>
  <si>
    <t>01045000002040851.292</t>
  </si>
  <si>
    <t>01045000002040851.000</t>
  </si>
  <si>
    <t>01135000002400112.212</t>
  </si>
  <si>
    <t>01135000002400122.212</t>
  </si>
  <si>
    <t>01135000002400122.000</t>
  </si>
  <si>
    <t>01135000002400244.226</t>
  </si>
  <si>
    <t>01135000002400244.311</t>
  </si>
  <si>
    <t>01135000002400244.000</t>
  </si>
  <si>
    <t>01135000002400853.292</t>
  </si>
  <si>
    <t>01135000002400851.292</t>
  </si>
  <si>
    <t>01135000002400850.000</t>
  </si>
  <si>
    <t>02035000051180121.000</t>
  </si>
  <si>
    <t>02035000051180121.211</t>
  </si>
  <si>
    <t>02035000051180129.213</t>
  </si>
  <si>
    <t>030450000D9300244.000</t>
  </si>
  <si>
    <t>030450000D9300244.292</t>
  </si>
  <si>
    <t>030450000D9300244.344</t>
  </si>
  <si>
    <t>030450000D9300244.226</t>
  </si>
  <si>
    <t>10015000099990321.000</t>
  </si>
  <si>
    <t>10015000099990321.263</t>
  </si>
  <si>
    <t>10015000099990321.292</t>
  </si>
  <si>
    <t>01115100020610870.000</t>
  </si>
  <si>
    <t>01115100020610870.292</t>
  </si>
  <si>
    <t>01135200000590111.000</t>
  </si>
  <si>
    <t>01135200000590111.211</t>
  </si>
  <si>
    <t>01135200000590119.213</t>
  </si>
  <si>
    <t>01135200000590129.213</t>
  </si>
  <si>
    <t>01135200000590112.000</t>
  </si>
  <si>
    <t>01135200000590112.212</t>
  </si>
  <si>
    <t>01135200000590242.000</t>
  </si>
  <si>
    <t>01135200000590000.000</t>
  </si>
  <si>
    <t>01135200000590244.223</t>
  </si>
  <si>
    <t>01135200000590244.225</t>
  </si>
  <si>
    <t>01135200000590244.226</t>
  </si>
  <si>
    <t>01135200000590244.292</t>
  </si>
  <si>
    <t>01135200000590244.311</t>
  </si>
  <si>
    <t>01135200000590244.344</t>
  </si>
  <si>
    <t>01135200000590851.292</t>
  </si>
  <si>
    <t>01135200000590853.292</t>
  </si>
  <si>
    <t>01135200000590244.342</t>
  </si>
  <si>
    <t>08015300000590111.000</t>
  </si>
  <si>
    <t>08015300000590111.211</t>
  </si>
  <si>
    <t>08015300000590119.000</t>
  </si>
  <si>
    <t>08015300000590119.213</t>
  </si>
  <si>
    <t>08015300082440111.211</t>
  </si>
  <si>
    <t>080153000S2440111.211</t>
  </si>
  <si>
    <t>08015300085440111.211</t>
  </si>
  <si>
    <t>08015300000590112.212</t>
  </si>
  <si>
    <t>08015300000590112.000</t>
  </si>
  <si>
    <t>08015300000590242.000</t>
  </si>
  <si>
    <t>08015300000590242.221</t>
  </si>
  <si>
    <t>08015300000590244.000</t>
  </si>
  <si>
    <t>08015300000590244.311</t>
  </si>
  <si>
    <t>08015300000590244.223</t>
  </si>
  <si>
    <t>08015300000590244.225</t>
  </si>
  <si>
    <t>08015300000590244.226</t>
  </si>
  <si>
    <t>08015300000590244.292</t>
  </si>
  <si>
    <t>08015300000590244.344</t>
  </si>
  <si>
    <t>08015300000590851.292</t>
  </si>
  <si>
    <t>08015300000590853.292</t>
  </si>
  <si>
    <t>08025300000590111.000</t>
  </si>
  <si>
    <t>08025300000590111.211</t>
  </si>
  <si>
    <t>08025300000590119.213</t>
  </si>
  <si>
    <t>11015400000590111.000</t>
  </si>
  <si>
    <t>11015400000590111.211</t>
  </si>
  <si>
    <t>11015400000590119.000</t>
  </si>
  <si>
    <t>11015400000590119.213</t>
  </si>
  <si>
    <t>11015400000590112.212</t>
  </si>
  <si>
    <t>11015400000590112.000</t>
  </si>
  <si>
    <t>11015400000590244.000</t>
  </si>
  <si>
    <t>11015400000590244.292</t>
  </si>
  <si>
    <t>11015400000590244.311</t>
  </si>
  <si>
    <t>11015400000590244.344</t>
  </si>
  <si>
    <t>03095500099990244.226</t>
  </si>
  <si>
    <t>03095500099990244.311</t>
  </si>
  <si>
    <t>03095500099990244.344</t>
  </si>
  <si>
    <t>03095500099990244.000</t>
  </si>
  <si>
    <t>04105600020600810.000</t>
  </si>
  <si>
    <t>04105600020600814.242</t>
  </si>
  <si>
    <t>05015600020601814.241</t>
  </si>
  <si>
    <t>05015600020601814.000</t>
  </si>
  <si>
    <t>05035600020602244.000</t>
  </si>
  <si>
    <t>05035600020602244.223</t>
  </si>
  <si>
    <t>05035600020602244.225</t>
  </si>
  <si>
    <t>05035600020603244.000</t>
  </si>
  <si>
    <t>05035600020603244.225</t>
  </si>
  <si>
    <t>05035600020604244.000</t>
  </si>
  <si>
    <t>05035600020604244.223</t>
  </si>
  <si>
    <t>05035600020604244.225</t>
  </si>
  <si>
    <t>05035600020605244.223</t>
  </si>
  <si>
    <t>05035600020605244.225</t>
  </si>
  <si>
    <t>05035600020605244.226</t>
  </si>
  <si>
    <t>05035600020605244.340</t>
  </si>
  <si>
    <t>01135600020605111.000</t>
  </si>
  <si>
    <t>01135600020605119.000</t>
  </si>
  <si>
    <t>01135600020605119.213</t>
  </si>
  <si>
    <t>05035600020605244.000</t>
  </si>
  <si>
    <t>05035600020605244.311</t>
  </si>
  <si>
    <t>05035600020605244.344</t>
  </si>
  <si>
    <t>01045700089240540.251</t>
  </si>
  <si>
    <t>01045700089240540.000</t>
  </si>
  <si>
    <t>04095700089160540.000</t>
  </si>
  <si>
    <t>04095700089160540.251</t>
  </si>
  <si>
    <t>05015700089090540.000</t>
  </si>
  <si>
    <t>05015700089090540.251</t>
  </si>
  <si>
    <t>05015700089020540.000</t>
  </si>
  <si>
    <t>05025700089020540.251</t>
  </si>
  <si>
    <t>05025700089090540.000</t>
  </si>
  <si>
    <t>05025700089090540.251</t>
  </si>
  <si>
    <t>03105800099990244.000</t>
  </si>
  <si>
    <t>04125700089090540.251</t>
  </si>
  <si>
    <r>
      <t xml:space="preserve">656.57.003.3 </t>
    </r>
    <r>
      <rPr>
        <b/>
        <i/>
        <sz val="7"/>
        <rFont val="Arial"/>
        <family val="2"/>
      </rPr>
      <t>разд.0501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ОМС р-на)</t>
    </r>
  </si>
  <si>
    <r>
      <t xml:space="preserve">656.57.003.1 </t>
    </r>
    <r>
      <rPr>
        <b/>
        <i/>
        <sz val="7"/>
        <rFont val="Arial"/>
        <family val="2"/>
      </rPr>
      <t>разд.0502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ОЗПр-на)</t>
    </r>
  </si>
  <si>
    <t>03105800099990244.226</t>
  </si>
  <si>
    <t>05015800099991244.000</t>
  </si>
  <si>
    <t>05015800099991244.226</t>
  </si>
  <si>
    <t>05015800099991244.310</t>
  </si>
  <si>
    <t>05015800099991244.340</t>
  </si>
  <si>
    <t>05035900020020244.000</t>
  </si>
  <si>
    <t>05035900020020244.225</t>
  </si>
  <si>
    <t>05035900020020244.311</t>
  </si>
  <si>
    <t>Увеличение стои-сти осн.ср-тв</t>
  </si>
  <si>
    <t>04017000085060111.000</t>
  </si>
  <si>
    <t>04017000085060111.211</t>
  </si>
  <si>
    <t>04017000085060129.213</t>
  </si>
  <si>
    <t>04017000085060119.213</t>
  </si>
  <si>
    <t>04017000099990129.000</t>
  </si>
  <si>
    <t>04017000099990111.211</t>
  </si>
  <si>
    <t>04017000099990119.213</t>
  </si>
  <si>
    <t>04094000182300244.225</t>
  </si>
  <si>
    <t>040940001S2300244.225</t>
  </si>
  <si>
    <t>01134200102400244.000</t>
  </si>
  <si>
    <t>01134200102400244.226</t>
  </si>
  <si>
    <r>
      <t xml:space="preserve">656.42.001.1 </t>
    </r>
    <r>
      <rPr>
        <b/>
        <i/>
        <sz val="7"/>
        <rFont val="Arial"/>
        <family val="2"/>
      </rPr>
      <t>разд.0113 МП "Развитие муниципальной службы в с.п. Зайцева Речка"</t>
    </r>
  </si>
  <si>
    <t>01045000002040111.211</t>
  </si>
  <si>
    <t>05035900020020244.310</t>
  </si>
  <si>
    <t>В.Е. Дорофеев</t>
  </si>
  <si>
    <t>_05 _апреля_  2017 г.</t>
  </si>
  <si>
    <t>02035000051180244.226</t>
  </si>
  <si>
    <t>02035000051180244.000</t>
  </si>
  <si>
    <t>02035000051180244.311</t>
  </si>
  <si>
    <t>02035000051180244.344</t>
  </si>
  <si>
    <t>01.05.2017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</si>
</sst>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  <numFmt numFmtId="169" formatCode="#,##0.00;[Red]\-#,##0.00;0.00"/>
    <numFmt numFmtId="170" formatCode="#,##0.00;[Red]\-#,##0.00"/>
    <numFmt numFmtId="171" formatCode="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\.00\.0000"/>
    <numFmt numFmtId="177" formatCode="000\.00\.000\.0"/>
    <numFmt numFmtId="178" formatCode="0\.00"/>
    <numFmt numFmtId="179" formatCode="00\.00\.00"/>
    <numFmt numFmtId="180" formatCode="0\.00\.0"/>
    <numFmt numFmtId="181" formatCode="000\.00\.00"/>
    <numFmt numFmtId="182" formatCode="0000000000"/>
    <numFmt numFmtId="183" formatCode="0000"/>
    <numFmt numFmtId="184" formatCode="0000000"/>
    <numFmt numFmtId="185" formatCode="0.00000"/>
    <numFmt numFmtId="186" formatCode="0.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6" fillId="34" borderId="23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3" fillId="0" borderId="46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12" fillId="0" borderId="4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horizontal="left"/>
    </xf>
    <xf numFmtId="0" fontId="16" fillId="33" borderId="49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4" fontId="17" fillId="33" borderId="49" xfId="0" applyNumberFormat="1" applyFont="1" applyFill="1" applyBorder="1" applyAlignment="1">
      <alignment horizontal="center" vertical="center"/>
    </xf>
    <xf numFmtId="4" fontId="8" fillId="33" borderId="4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left" vertical="center" wrapText="1"/>
    </xf>
    <xf numFmtId="4" fontId="17" fillId="34" borderId="49" xfId="0" applyNumberFormat="1" applyFont="1" applyFill="1" applyBorder="1" applyAlignment="1">
      <alignment horizontal="center" vertical="center"/>
    </xf>
    <xf numFmtId="49" fontId="17" fillId="33" borderId="49" xfId="0" applyNumberFormat="1" applyFont="1" applyFill="1" applyBorder="1" applyAlignment="1">
      <alignment horizontal="left" vertical="center" wrapText="1"/>
    </xf>
    <xf numFmtId="49" fontId="17" fillId="34" borderId="49" xfId="0" applyNumberFormat="1" applyFont="1" applyFill="1" applyBorder="1" applyAlignment="1">
      <alignment horizontal="left" vertical="center" wrapText="1"/>
    </xf>
    <xf numFmtId="0" fontId="17" fillId="33" borderId="49" xfId="0" applyFont="1" applyFill="1" applyBorder="1" applyAlignment="1">
      <alignment vertical="center" wrapText="1"/>
    </xf>
    <xf numFmtId="49" fontId="17" fillId="33" borderId="49" xfId="0" applyNumberFormat="1" applyFont="1" applyFill="1" applyBorder="1" applyAlignment="1">
      <alignment horizontal="center" vertical="center" wrapText="1"/>
    </xf>
    <xf numFmtId="49" fontId="8" fillId="34" borderId="49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vertical="center" wrapText="1"/>
    </xf>
    <xf numFmtId="49" fontId="8" fillId="34" borderId="49" xfId="0" applyNumberFormat="1" applyFont="1" applyFill="1" applyBorder="1" applyAlignment="1">
      <alignment horizontal="left" vertical="center" wrapText="1"/>
    </xf>
    <xf numFmtId="0" fontId="17" fillId="33" borderId="49" xfId="0" applyFont="1" applyFill="1" applyBorder="1" applyAlignment="1">
      <alignment horizontal="left" vertical="center" wrapText="1"/>
    </xf>
    <xf numFmtId="49" fontId="17" fillId="34" borderId="49" xfId="0" applyNumberFormat="1" applyFont="1" applyFill="1" applyBorder="1" applyAlignment="1">
      <alignment horizontal="center" vertical="center" wrapText="1"/>
    </xf>
    <xf numFmtId="0" fontId="21" fillId="34" borderId="49" xfId="0" applyFont="1" applyFill="1" applyBorder="1" applyAlignment="1">
      <alignment vertical="center"/>
    </xf>
    <xf numFmtId="4" fontId="17" fillId="0" borderId="4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49" fontId="8" fillId="33" borderId="49" xfId="0" applyNumberFormat="1" applyFont="1" applyFill="1" applyBorder="1" applyAlignment="1">
      <alignment horizontal="left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left" vertical="center" wrapText="1"/>
    </xf>
    <xf numFmtId="4" fontId="17" fillId="34" borderId="49" xfId="0" applyNumberFormat="1" applyFont="1" applyFill="1" applyBorder="1" applyAlignment="1">
      <alignment horizontal="center" vertical="center" wrapText="1"/>
    </xf>
    <xf numFmtId="0" fontId="16" fillId="35" borderId="49" xfId="0" applyFont="1" applyFill="1" applyBorder="1" applyAlignment="1">
      <alignment horizontal="left" vertical="center" wrapText="1"/>
    </xf>
    <xf numFmtId="49" fontId="17" fillId="35" borderId="49" xfId="0" applyNumberFormat="1" applyFont="1" applyFill="1" applyBorder="1" applyAlignment="1">
      <alignment horizontal="left" vertical="center" wrapText="1"/>
    </xf>
    <xf numFmtId="4" fontId="17" fillId="35" borderId="49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left" vertical="center"/>
    </xf>
    <xf numFmtId="0" fontId="21" fillId="34" borderId="49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 wrapText="1"/>
    </xf>
    <xf numFmtId="49" fontId="8" fillId="33" borderId="49" xfId="0" applyNumberFormat="1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left" vertical="center" wrapText="1"/>
    </xf>
    <xf numFmtId="49" fontId="22" fillId="34" borderId="49" xfId="0" applyNumberFormat="1" applyFont="1" applyFill="1" applyBorder="1" applyAlignment="1">
      <alignment horizontal="center" vertical="center" wrapText="1"/>
    </xf>
    <xf numFmtId="4" fontId="22" fillId="34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8" fillId="34" borderId="4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69" fontId="8" fillId="34" borderId="49" xfId="53" applyNumberFormat="1" applyFont="1" applyFill="1" applyBorder="1" applyAlignment="1" applyProtection="1">
      <alignment horizontal="center" vertical="center" wrapText="1"/>
      <protection hidden="1"/>
    </xf>
    <xf numFmtId="169" fontId="8" fillId="34" borderId="49" xfId="53" applyNumberFormat="1" applyFont="1" applyFill="1" applyBorder="1" applyAlignment="1" applyProtection="1">
      <alignment horizontal="center" vertical="center"/>
      <protection hidden="1"/>
    </xf>
    <xf numFmtId="0" fontId="23" fillId="33" borderId="49" xfId="0" applyFont="1" applyFill="1" applyBorder="1" applyAlignment="1">
      <alignment horizontal="left" wrapText="1"/>
    </xf>
    <xf numFmtId="49" fontId="23" fillId="33" borderId="49" xfId="0" applyNumberFormat="1" applyFont="1" applyFill="1" applyBorder="1" applyAlignment="1">
      <alignment horizontal="center" wrapText="1"/>
    </xf>
    <xf numFmtId="0" fontId="23" fillId="33" borderId="49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" fontId="23" fillId="33" borderId="49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1" fillId="34" borderId="49" xfId="0" applyFont="1" applyFill="1" applyBorder="1" applyAlignment="1">
      <alignment horizontal="center" vertical="center"/>
    </xf>
    <xf numFmtId="49" fontId="17" fillId="33" borderId="49" xfId="0" applyNumberFormat="1" applyFont="1" applyFill="1" applyBorder="1" applyAlignment="1">
      <alignment horizontal="center" vertical="center"/>
    </xf>
    <xf numFmtId="49" fontId="17" fillId="34" borderId="49" xfId="0" applyNumberFormat="1" applyFont="1" applyFill="1" applyBorder="1" applyAlignment="1">
      <alignment horizontal="center" vertical="center"/>
    </xf>
    <xf numFmtId="49" fontId="22" fillId="34" borderId="49" xfId="0" applyNumberFormat="1" applyFont="1" applyFill="1" applyBorder="1" applyAlignment="1">
      <alignment horizontal="center" vertical="center"/>
    </xf>
    <xf numFmtId="49" fontId="17" fillId="35" borderId="4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67" fontId="2" fillId="34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center"/>
    </xf>
    <xf numFmtId="0" fontId="20" fillId="33" borderId="49" xfId="0" applyFont="1" applyFill="1" applyBorder="1" applyAlignment="1">
      <alignment horizontal="left" vertical="center" wrapText="1"/>
    </xf>
    <xf numFmtId="4" fontId="8" fillId="34" borderId="49" xfId="0" applyNumberFormat="1" applyFont="1" applyFill="1" applyBorder="1" applyAlignment="1">
      <alignment horizontal="center" vertical="center" wrapText="1"/>
    </xf>
    <xf numFmtId="167" fontId="3" fillId="34" borderId="0" xfId="0" applyNumberFormat="1" applyFont="1" applyFill="1" applyBorder="1" applyAlignment="1">
      <alignment/>
    </xf>
    <xf numFmtId="4" fontId="12" fillId="34" borderId="47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170" fontId="8" fillId="0" borderId="39" xfId="54" applyNumberFormat="1" applyFont="1" applyFill="1" applyBorder="1" applyAlignment="1" applyProtection="1">
      <alignment horizontal="center"/>
      <protection hidden="1"/>
    </xf>
    <xf numFmtId="170" fontId="8" fillId="0" borderId="39" xfId="55" applyNumberFormat="1" applyFont="1" applyFill="1" applyBorder="1" applyAlignment="1" applyProtection="1">
      <alignment horizontal="center"/>
      <protection hidden="1"/>
    </xf>
    <xf numFmtId="170" fontId="8" fillId="0" borderId="39" xfId="56" applyNumberFormat="1" applyFont="1" applyFill="1" applyBorder="1" applyAlignment="1" applyProtection="1">
      <alignment horizontal="center"/>
      <protection hidden="1"/>
    </xf>
    <xf numFmtId="170" fontId="8" fillId="0" borderId="39" xfId="57" applyNumberFormat="1" applyFont="1" applyFill="1" applyBorder="1" applyAlignment="1" applyProtection="1">
      <alignment horizontal="center"/>
      <protection hidden="1"/>
    </xf>
    <xf numFmtId="167" fontId="8" fillId="34" borderId="0" xfId="58" applyNumberFormat="1" applyFont="1" applyFill="1" applyAlignment="1" applyProtection="1">
      <alignment horizontal="center"/>
      <protection hidden="1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right" vertical="top" wrapText="1"/>
    </xf>
    <xf numFmtId="49" fontId="11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2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28" xfId="0" applyNumberFormat="1" applyFont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9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/>
    </xf>
    <xf numFmtId="49" fontId="25" fillId="0" borderId="0" xfId="0" applyNumberFormat="1" applyFont="1" applyFill="1" applyAlignment="1">
      <alignment/>
    </xf>
    <xf numFmtId="49" fontId="25" fillId="34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49" fontId="27" fillId="34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36" borderId="51" xfId="0" applyFont="1" applyFill="1" applyBorder="1" applyAlignment="1">
      <alignment horizontal="left"/>
    </xf>
    <xf numFmtId="0" fontId="25" fillId="36" borderId="51" xfId="0" applyFont="1" applyFill="1" applyBorder="1" applyAlignment="1">
      <alignment horizontal="center"/>
    </xf>
    <xf numFmtId="49" fontId="25" fillId="36" borderId="51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/>
    </xf>
    <xf numFmtId="49" fontId="25" fillId="36" borderId="52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left"/>
    </xf>
    <xf numFmtId="0" fontId="25" fillId="36" borderId="53" xfId="0" applyFont="1" applyFill="1" applyBorder="1" applyAlignment="1">
      <alignment horizontal="left"/>
    </xf>
    <xf numFmtId="0" fontId="25" fillId="36" borderId="53" xfId="0" applyFont="1" applyFill="1" applyBorder="1" applyAlignment="1">
      <alignment horizontal="center"/>
    </xf>
    <xf numFmtId="49" fontId="25" fillId="36" borderId="53" xfId="0" applyNumberFormat="1" applyFont="1" applyFill="1" applyBorder="1" applyAlignment="1">
      <alignment horizontal="center" vertical="center"/>
    </xf>
    <xf numFmtId="0" fontId="25" fillId="36" borderId="49" xfId="0" applyFont="1" applyFill="1" applyBorder="1" applyAlignment="1">
      <alignment horizontal="center" vertical="center"/>
    </xf>
    <xf numFmtId="49" fontId="25" fillId="36" borderId="49" xfId="0" applyNumberFormat="1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left" wrapText="1" indent="2"/>
    </xf>
    <xf numFmtId="49" fontId="25" fillId="34" borderId="49" xfId="0" applyNumberFormat="1" applyFont="1" applyFill="1" applyBorder="1" applyAlignment="1">
      <alignment horizontal="center" wrapText="1"/>
    </xf>
    <xf numFmtId="0" fontId="25" fillId="0" borderId="49" xfId="0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center" wrapText="1"/>
    </xf>
    <xf numFmtId="49" fontId="30" fillId="36" borderId="49" xfId="0" applyNumberFormat="1" applyFont="1" applyFill="1" applyBorder="1" applyAlignment="1">
      <alignment horizontal="center" wrapText="1"/>
    </xf>
    <xf numFmtId="49" fontId="30" fillId="0" borderId="49" xfId="0" applyNumberFormat="1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7" fillId="36" borderId="52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center" vertical="center"/>
    </xf>
    <xf numFmtId="49" fontId="25" fillId="34" borderId="49" xfId="0" applyNumberFormat="1" applyFont="1" applyFill="1" applyBorder="1" applyAlignment="1">
      <alignment horizontal="center" vertical="center"/>
    </xf>
    <xf numFmtId="0" fontId="29" fillId="34" borderId="49" xfId="0" applyFont="1" applyFill="1" applyBorder="1" applyAlignment="1">
      <alignment horizontal="left" vertical="center" wrapText="1"/>
    </xf>
    <xf numFmtId="49" fontId="29" fillId="34" borderId="49" xfId="0" applyNumberFormat="1" applyFont="1" applyFill="1" applyBorder="1" applyAlignment="1">
      <alignment horizontal="center" vertical="center" wrapText="1"/>
    </xf>
    <xf numFmtId="49" fontId="29" fillId="34" borderId="49" xfId="0" applyNumberFormat="1" applyFont="1" applyFill="1" applyBorder="1" applyAlignment="1">
      <alignment horizontal="center" vertical="center"/>
    </xf>
    <xf numFmtId="4" fontId="29" fillId="34" borderId="49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 wrapText="1"/>
    </xf>
    <xf numFmtId="49" fontId="25" fillId="0" borderId="49" xfId="0" applyNumberFormat="1" applyFont="1" applyFill="1" applyBorder="1" applyAlignment="1">
      <alignment horizontal="center" vertical="center" wrapText="1"/>
    </xf>
    <xf numFmtId="4" fontId="25" fillId="34" borderId="49" xfId="0" applyNumberFormat="1" applyFont="1" applyFill="1" applyBorder="1" applyAlignment="1">
      <alignment horizontal="center" vertical="center"/>
    </xf>
    <xf numFmtId="2" fontId="25" fillId="0" borderId="49" xfId="0" applyNumberFormat="1" applyFont="1" applyFill="1" applyBorder="1" applyAlignment="1">
      <alignment horizontal="center" vertical="center"/>
    </xf>
    <xf numFmtId="4" fontId="25" fillId="0" borderId="4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49" fontId="25" fillId="34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49" fontId="31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34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/>
    </xf>
    <xf numFmtId="49" fontId="27" fillId="34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1" fillId="36" borderId="49" xfId="0" applyFont="1" applyFill="1" applyBorder="1" applyAlignment="1">
      <alignment horizontal="left" wrapText="1"/>
    </xf>
    <xf numFmtId="185" fontId="11" fillId="37" borderId="39" xfId="0" applyNumberFormat="1" applyFont="1" applyFill="1" applyBorder="1" applyAlignment="1">
      <alignment horizontal="left" wrapText="1"/>
    </xf>
    <xf numFmtId="49" fontId="25" fillId="37" borderId="49" xfId="0" applyNumberFormat="1" applyFont="1" applyFill="1" applyBorder="1" applyAlignment="1">
      <alignment horizontal="center" wrapText="1"/>
    </xf>
    <xf numFmtId="0" fontId="26" fillId="36" borderId="49" xfId="0" applyFont="1" applyFill="1" applyBorder="1" applyAlignment="1">
      <alignment horizontal="left" wrapText="1"/>
    </xf>
    <xf numFmtId="185" fontId="25" fillId="0" borderId="39" xfId="0" applyNumberFormat="1" applyFont="1" applyFill="1" applyBorder="1" applyAlignment="1">
      <alignment horizontal="center" vertical="center" wrapText="1"/>
    </xf>
    <xf numFmtId="185" fontId="25" fillId="0" borderId="24" xfId="0" applyNumberFormat="1" applyFont="1" applyFill="1" applyBorder="1" applyAlignment="1">
      <alignment horizontal="center" vertical="center" wrapText="1"/>
    </xf>
    <xf numFmtId="185" fontId="11" fillId="37" borderId="49" xfId="0" applyNumberFormat="1" applyFont="1" applyFill="1" applyBorder="1" applyAlignment="1">
      <alignment horizontal="center" vertical="center" wrapText="1"/>
    </xf>
    <xf numFmtId="4" fontId="29" fillId="37" borderId="49" xfId="0" applyNumberFormat="1" applyFont="1" applyFill="1" applyBorder="1" applyAlignment="1">
      <alignment horizontal="center" vertical="center"/>
    </xf>
    <xf numFmtId="4" fontId="29" fillId="33" borderId="49" xfId="0" applyNumberFormat="1" applyFont="1" applyFill="1" applyBorder="1" applyAlignment="1">
      <alignment horizontal="center" vertical="center"/>
    </xf>
    <xf numFmtId="4" fontId="25" fillId="33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9" fontId="29" fillId="37" borderId="49" xfId="0" applyNumberFormat="1" applyFont="1" applyFill="1" applyBorder="1" applyAlignment="1">
      <alignment horizontal="left" wrapText="1"/>
    </xf>
    <xf numFmtId="0" fontId="11" fillId="37" borderId="49" xfId="0" applyFont="1" applyFill="1" applyBorder="1" applyAlignment="1">
      <alignment horizontal="left" wrapText="1"/>
    </xf>
    <xf numFmtId="49" fontId="11" fillId="37" borderId="49" xfId="0" applyNumberFormat="1" applyFont="1" applyFill="1" applyBorder="1" applyAlignment="1">
      <alignment horizontal="left" wrapText="1"/>
    </xf>
    <xf numFmtId="49" fontId="25" fillId="37" borderId="49" xfId="0" applyNumberFormat="1" applyFont="1" applyFill="1" applyBorder="1" applyAlignment="1">
      <alignment horizontal="left" wrapText="1"/>
    </xf>
    <xf numFmtId="49" fontId="10" fillId="37" borderId="49" xfId="0" applyNumberFormat="1" applyFont="1" applyFill="1" applyBorder="1" applyAlignment="1">
      <alignment horizontal="left" wrapText="1"/>
    </xf>
    <xf numFmtId="185" fontId="25" fillId="0" borderId="39" xfId="0" applyNumberFormat="1" applyFont="1" applyFill="1" applyBorder="1" applyAlignment="1">
      <alignment horizontal="left" wrapText="1"/>
    </xf>
    <xf numFmtId="185" fontId="10" fillId="0" borderId="39" xfId="0" applyNumberFormat="1" applyFont="1" applyBorder="1" applyAlignment="1">
      <alignment horizontal="left" vertical="center" wrapText="1"/>
    </xf>
    <xf numFmtId="0" fontId="0" fillId="37" borderId="0" xfId="0" applyFill="1" applyAlignment="1">
      <alignment/>
    </xf>
    <xf numFmtId="4" fontId="29" fillId="36" borderId="49" xfId="0" applyNumberFormat="1" applyFont="1" applyFill="1" applyBorder="1" applyAlignment="1">
      <alignment horizontal="center" vertical="center"/>
    </xf>
    <xf numFmtId="49" fontId="25" fillId="34" borderId="49" xfId="0" applyNumberFormat="1" applyFont="1" applyFill="1" applyBorder="1" applyAlignment="1">
      <alignment horizontal="center" vertical="center" wrapText="1"/>
    </xf>
    <xf numFmtId="49" fontId="29" fillId="36" borderId="49" xfId="0" applyNumberFormat="1" applyFont="1" applyFill="1" applyBorder="1" applyAlignment="1">
      <alignment horizontal="center" vertical="center"/>
    </xf>
    <xf numFmtId="49" fontId="29" fillId="37" borderId="49" xfId="0" applyNumberFormat="1" applyFont="1" applyFill="1" applyBorder="1" applyAlignment="1">
      <alignment horizontal="center" vertical="center"/>
    </xf>
    <xf numFmtId="49" fontId="11" fillId="37" borderId="49" xfId="0" applyNumberFormat="1" applyFont="1" applyFill="1" applyBorder="1" applyAlignment="1">
      <alignment horizontal="center" vertical="center"/>
    </xf>
    <xf numFmtId="4" fontId="11" fillId="37" borderId="49" xfId="0" applyNumberFormat="1" applyFont="1" applyFill="1" applyBorder="1" applyAlignment="1">
      <alignment horizontal="center" vertical="center"/>
    </xf>
    <xf numFmtId="4" fontId="25" fillId="34" borderId="49" xfId="0" applyNumberFormat="1" applyFont="1" applyFill="1" applyBorder="1" applyAlignment="1">
      <alignment horizontal="center" vertical="center" shrinkToFit="1"/>
    </xf>
    <xf numFmtId="4" fontId="25" fillId="0" borderId="0" xfId="0" applyNumberFormat="1" applyFont="1" applyFill="1" applyBorder="1" applyAlignment="1">
      <alignment horizontal="center" vertical="center"/>
    </xf>
    <xf numFmtId="4" fontId="25" fillId="34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5" fillId="34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34" borderId="0" xfId="0" applyNumberFormat="1" applyFont="1" applyFill="1" applyBorder="1" applyAlignment="1">
      <alignment horizontal="center" vertical="center"/>
    </xf>
    <xf numFmtId="0" fontId="25" fillId="36" borderId="51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0" fontId="25" fillId="36" borderId="53" xfId="0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left" wrapText="1"/>
    </xf>
    <xf numFmtId="185" fontId="25" fillId="0" borderId="39" xfId="0" applyNumberFormat="1" applyFont="1" applyFill="1" applyBorder="1" applyAlignment="1">
      <alignment horizontal="center" vertical="center"/>
    </xf>
    <xf numFmtId="4" fontId="29" fillId="0" borderId="49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left" wrapText="1"/>
    </xf>
    <xf numFmtId="49" fontId="29" fillId="0" borderId="49" xfId="0" applyNumberFormat="1" applyFont="1" applyFill="1" applyBorder="1" applyAlignment="1">
      <alignment horizontal="center" vertical="center" wrapText="1"/>
    </xf>
    <xf numFmtId="185" fontId="29" fillId="0" borderId="39" xfId="0" applyNumberFormat="1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left" wrapText="1"/>
    </xf>
    <xf numFmtId="49" fontId="26" fillId="0" borderId="0" xfId="0" applyNumberFormat="1" applyFont="1" applyBorder="1" applyAlignment="1">
      <alignment horizontal="left"/>
    </xf>
    <xf numFmtId="185" fontId="29" fillId="0" borderId="39" xfId="0" applyNumberFormat="1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wrapText="1"/>
    </xf>
    <xf numFmtId="4" fontId="11" fillId="0" borderId="49" xfId="0" applyNumberFormat="1" applyFont="1" applyFill="1" applyBorder="1" applyAlignment="1">
      <alignment horizontal="center" vertical="center"/>
    </xf>
    <xf numFmtId="185" fontId="11" fillId="37" borderId="49" xfId="0" applyNumberFormat="1" applyFont="1" applyFill="1" applyBorder="1" applyAlignment="1">
      <alignment horizontal="left" wrapText="1"/>
    </xf>
    <xf numFmtId="185" fontId="25" fillId="34" borderId="24" xfId="0" applyNumberFormat="1" applyFont="1" applyFill="1" applyBorder="1" applyAlignment="1">
      <alignment horizontal="center" vertical="center" wrapText="1"/>
    </xf>
    <xf numFmtId="185" fontId="25" fillId="34" borderId="24" xfId="0" applyNumberFormat="1" applyFont="1" applyFill="1" applyBorder="1" applyAlignment="1">
      <alignment horizontal="left" wrapText="1"/>
    </xf>
    <xf numFmtId="3" fontId="3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49" xfId="0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4" fontId="8" fillId="34" borderId="55" xfId="0" applyNumberFormat="1" applyFont="1" applyFill="1" applyBorder="1" applyAlignment="1">
      <alignment horizontal="center" vertical="center"/>
    </xf>
    <xf numFmtId="4" fontId="17" fillId="33" borderId="51" xfId="0" applyNumberFormat="1" applyFont="1" applyFill="1" applyBorder="1" applyAlignment="1">
      <alignment horizontal="center" vertical="center"/>
    </xf>
    <xf numFmtId="167" fontId="8" fillId="34" borderId="16" xfId="58" applyNumberFormat="1" applyFont="1" applyFill="1" applyBorder="1" applyAlignment="1" applyProtection="1">
      <alignment horizontal="center"/>
      <protection hidden="1"/>
    </xf>
    <xf numFmtId="167" fontId="8" fillId="34" borderId="49" xfId="58" applyNumberFormat="1" applyFont="1" applyFill="1" applyBorder="1" applyAlignment="1" applyProtection="1">
      <alignment horizontal="center"/>
      <protection hidden="1"/>
    </xf>
    <xf numFmtId="0" fontId="36" fillId="36" borderId="49" xfId="0" applyFont="1" applyFill="1" applyBorder="1" applyAlignment="1">
      <alignment horizontal="left" wrapText="1"/>
    </xf>
    <xf numFmtId="49" fontId="36" fillId="36" borderId="49" xfId="0" applyNumberFormat="1" applyFont="1" applyFill="1" applyBorder="1" applyAlignment="1">
      <alignment horizontal="center" wrapText="1"/>
    </xf>
    <xf numFmtId="49" fontId="36" fillId="36" borderId="49" xfId="0" applyNumberFormat="1" applyFont="1" applyFill="1" applyBorder="1" applyAlignment="1">
      <alignment horizontal="center" vertical="center" wrapText="1"/>
    </xf>
    <xf numFmtId="4" fontId="36" fillId="36" borderId="49" xfId="0" applyNumberFormat="1" applyFont="1" applyFill="1" applyBorder="1" applyAlignment="1">
      <alignment horizontal="center" vertical="center"/>
    </xf>
    <xf numFmtId="49" fontId="26" fillId="36" borderId="49" xfId="0" applyNumberFormat="1" applyFont="1" applyFill="1" applyBorder="1" applyAlignment="1">
      <alignment horizontal="center" wrapText="1"/>
    </xf>
    <xf numFmtId="49" fontId="26" fillId="36" borderId="49" xfId="0" applyNumberFormat="1" applyFont="1" applyFill="1" applyBorder="1" applyAlignment="1">
      <alignment horizontal="center" vertical="center"/>
    </xf>
    <xf numFmtId="4" fontId="26" fillId="36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/>
    </xf>
    <xf numFmtId="4" fontId="3" fillId="34" borderId="49" xfId="0" applyNumberFormat="1" applyFont="1" applyFill="1" applyBorder="1" applyAlignment="1">
      <alignment horizontal="center"/>
    </xf>
    <xf numFmtId="4" fontId="3" fillId="33" borderId="49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49" fontId="17" fillId="38" borderId="49" xfId="0" applyNumberFormat="1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34" borderId="5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us\&#1052;&#1086;&#1080;%20&#1076;&#1086;&#1082;&#1091;&#1084;&#1077;&#1085;&#1090;&#1099;\Downloads\&#1086;&#1090;%2019.01.17&#1087;&#1086;&#1084;&#1077;&#1089;&#1103;&#1095;&#1085;&#1072;&#1103;%20&#1088;&#1072;&#1079;&#1073;&#1080;&#1074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us\&#1052;&#1086;&#1080;%20&#1076;&#1086;&#1082;&#1091;&#1084;&#1077;&#1085;&#1090;&#1099;\Downloads\&#1047;&#1072;&#1081;&#1094;&#1094;&#1077;&#1074;&#1072;%20&#1056;&#1077;&#1095;&#1082;&#107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Речка"/>
    </sheetNames>
    <sheetDataSet>
      <sheetData sheetId="0">
        <row r="11">
          <cell r="C11">
            <v>1700000</v>
          </cell>
        </row>
        <row r="17">
          <cell r="C17">
            <v>474000</v>
          </cell>
        </row>
        <row r="18">
          <cell r="C18">
            <v>8000</v>
          </cell>
        </row>
        <row r="19">
          <cell r="C19">
            <v>986000</v>
          </cell>
        </row>
        <row r="20">
          <cell r="D20">
            <v>0</v>
          </cell>
        </row>
        <row r="23">
          <cell r="C23">
            <v>13000</v>
          </cell>
        </row>
        <row r="29">
          <cell r="C29">
            <v>4000</v>
          </cell>
        </row>
        <row r="30">
          <cell r="C30">
            <v>0</v>
          </cell>
        </row>
        <row r="32">
          <cell r="C32">
            <v>5000</v>
          </cell>
        </row>
        <row r="37">
          <cell r="C37">
            <v>160000</v>
          </cell>
        </row>
        <row r="39">
          <cell r="C39">
            <v>80000</v>
          </cell>
        </row>
        <row r="41">
          <cell r="C41">
            <v>50000</v>
          </cell>
        </row>
        <row r="46">
          <cell r="C46">
            <v>1600000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нус"/>
      <sheetName val="плюс"/>
    </sheetNames>
    <sheetDataSet>
      <sheetData sheetId="0">
        <row r="59">
          <cell r="C59">
            <v>4281600</v>
          </cell>
        </row>
        <row r="61">
          <cell r="C61">
            <v>17401940</v>
          </cell>
        </row>
        <row r="65">
          <cell r="C65">
            <v>13200</v>
          </cell>
        </row>
        <row r="66">
          <cell r="C66">
            <v>189200</v>
          </cell>
        </row>
        <row r="69">
          <cell r="C69">
            <v>5475900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96"/>
  <sheetViews>
    <sheetView showGridLines="0" tabSelected="1" zoomScalePageLayoutView="0" workbookViewId="0" topLeftCell="A1">
      <selection activeCell="K65" sqref="K65"/>
    </sheetView>
  </sheetViews>
  <sheetFormatPr defaultColWidth="9.00390625" defaultRowHeight="12.75"/>
  <cols>
    <col min="1" max="1" width="41.25390625" style="52" customWidth="1"/>
    <col min="2" max="2" width="6.875" style="52" customWidth="1"/>
    <col min="3" max="3" width="26.375" style="52" customWidth="1"/>
    <col min="4" max="4" width="17.875" style="67" customWidth="1"/>
    <col min="5" max="5" width="18.875" style="156" customWidth="1"/>
    <col min="6" max="6" width="17.375" style="1" customWidth="1"/>
    <col min="7" max="7" width="12.125" style="1" customWidth="1"/>
    <col min="8" max="8" width="9.125" style="52" hidden="1" customWidth="1"/>
    <col min="9" max="9" width="13.375" style="1" hidden="1" customWidth="1"/>
    <col min="10" max="10" width="11.75390625" style="181" bestFit="1" customWidth="1"/>
    <col min="11" max="11" width="15.00390625" style="1" customWidth="1"/>
    <col min="12" max="16384" width="9.125" style="1" customWidth="1"/>
  </cols>
  <sheetData>
    <row r="1" spans="1:12" ht="38.25" customHeight="1">
      <c r="A1" s="269"/>
      <c r="B1" s="270"/>
      <c r="C1" s="270"/>
      <c r="D1" s="270"/>
      <c r="E1" s="270"/>
      <c r="F1" s="270"/>
      <c r="G1" s="119"/>
      <c r="H1" s="179"/>
      <c r="I1" s="119"/>
      <c r="J1" s="177"/>
      <c r="K1" s="119"/>
      <c r="L1" s="119"/>
    </row>
    <row r="2" spans="1:12" ht="24" customHeight="1" thickBot="1">
      <c r="A2" s="424" t="s">
        <v>268</v>
      </c>
      <c r="B2" s="425"/>
      <c r="C2" s="425"/>
      <c r="D2" s="425"/>
      <c r="E2" s="271"/>
      <c r="F2" s="272" t="s">
        <v>44</v>
      </c>
      <c r="G2" s="175"/>
      <c r="H2" s="178"/>
      <c r="I2" s="175"/>
      <c r="J2" s="260"/>
      <c r="K2" s="175"/>
      <c r="L2" s="175"/>
    </row>
    <row r="3" spans="1:12" ht="13.5" customHeight="1">
      <c r="A3" s="269"/>
      <c r="B3" s="269"/>
      <c r="C3" s="269"/>
      <c r="D3" s="269"/>
      <c r="E3" s="273" t="s">
        <v>269</v>
      </c>
      <c r="F3" s="274" t="s">
        <v>270</v>
      </c>
      <c r="G3" s="119"/>
      <c r="H3" s="179"/>
      <c r="I3" s="119"/>
      <c r="J3" s="177"/>
      <c r="K3" s="119"/>
      <c r="L3" s="119"/>
    </row>
    <row r="4" spans="1:6" ht="13.5" customHeight="1">
      <c r="A4" s="269"/>
      <c r="B4" s="269"/>
      <c r="C4" s="275"/>
      <c r="D4" s="275"/>
      <c r="E4" s="276" t="s">
        <v>271</v>
      </c>
      <c r="F4" s="277" t="s">
        <v>572</v>
      </c>
    </row>
    <row r="5" spans="1:12" ht="13.5" customHeight="1">
      <c r="A5" s="269" t="s">
        <v>272</v>
      </c>
      <c r="B5" s="269"/>
      <c r="C5" s="269"/>
      <c r="D5" s="269"/>
      <c r="E5" s="276" t="s">
        <v>273</v>
      </c>
      <c r="F5" s="278" t="s">
        <v>133</v>
      </c>
      <c r="G5" s="175"/>
      <c r="H5" s="178"/>
      <c r="I5" s="175"/>
      <c r="J5" s="260"/>
      <c r="K5" s="175"/>
      <c r="L5" s="175"/>
    </row>
    <row r="6" spans="1:12" ht="13.5" customHeight="1">
      <c r="A6" s="269" t="s">
        <v>274</v>
      </c>
      <c r="B6" s="279"/>
      <c r="C6" s="279"/>
      <c r="D6" s="279"/>
      <c r="E6" s="276" t="s">
        <v>275</v>
      </c>
      <c r="F6" s="277"/>
      <c r="G6" s="119"/>
      <c r="H6" s="179"/>
      <c r="I6" s="119"/>
      <c r="J6" s="177"/>
      <c r="K6" s="119"/>
      <c r="L6" s="119"/>
    </row>
    <row r="7" spans="1:6" ht="13.5" customHeight="1">
      <c r="A7" s="269" t="s">
        <v>282</v>
      </c>
      <c r="B7" s="280"/>
      <c r="C7" s="280"/>
      <c r="D7" s="280"/>
      <c r="E7" s="276" t="s">
        <v>276</v>
      </c>
      <c r="F7" s="278" t="s">
        <v>132</v>
      </c>
    </row>
    <row r="8" spans="1:12" ht="13.5" customHeight="1">
      <c r="A8" s="269" t="s">
        <v>277</v>
      </c>
      <c r="B8" s="280"/>
      <c r="C8" s="269"/>
      <c r="D8" s="269"/>
      <c r="E8" s="269"/>
      <c r="F8" s="277"/>
      <c r="G8" s="175"/>
      <c r="H8" s="178"/>
      <c r="I8" s="175"/>
      <c r="J8" s="260"/>
      <c r="K8" s="175"/>
      <c r="L8" s="175"/>
    </row>
    <row r="9" spans="1:12" ht="13.5" customHeight="1" thickBot="1">
      <c r="A9" s="269" t="s">
        <v>278</v>
      </c>
      <c r="B9" s="269"/>
      <c r="C9" s="269"/>
      <c r="D9" s="269"/>
      <c r="E9" s="269"/>
      <c r="F9" s="281" t="s">
        <v>38</v>
      </c>
      <c r="G9" s="175"/>
      <c r="H9" s="178"/>
      <c r="I9" s="175"/>
      <c r="K9" s="181"/>
      <c r="L9" s="175"/>
    </row>
    <row r="10" spans="1:12" ht="13.5" customHeight="1">
      <c r="A10" s="391"/>
      <c r="B10" s="282"/>
      <c r="C10" s="282"/>
      <c r="D10" s="282"/>
      <c r="E10" s="282"/>
      <c r="F10" s="282"/>
      <c r="G10" s="175"/>
      <c r="H10" s="178"/>
      <c r="I10" s="175"/>
      <c r="J10" s="260"/>
      <c r="K10" s="181"/>
      <c r="L10" s="175"/>
    </row>
    <row r="11" spans="1:11" ht="14.25" customHeight="1">
      <c r="A11" s="283"/>
      <c r="B11" s="284"/>
      <c r="C11" s="284" t="s">
        <v>280</v>
      </c>
      <c r="D11" s="285"/>
      <c r="E11" s="286"/>
      <c r="F11" s="287"/>
      <c r="K11" s="181"/>
    </row>
    <row r="12" spans="1:6" ht="5.25" customHeight="1" thickBot="1">
      <c r="A12" s="288"/>
      <c r="B12" s="288"/>
      <c r="C12" s="289"/>
      <c r="D12" s="290"/>
      <c r="E12" s="291"/>
      <c r="F12" s="292"/>
    </row>
    <row r="13" spans="1:6" ht="12.75" customHeight="1">
      <c r="A13" s="293"/>
      <c r="B13" s="294"/>
      <c r="C13" s="294"/>
      <c r="D13" s="295"/>
      <c r="E13" s="295" t="s">
        <v>54</v>
      </c>
      <c r="F13" s="295"/>
    </row>
    <row r="14" spans="1:12" ht="9.75" customHeight="1">
      <c r="A14" s="298"/>
      <c r="B14" s="296" t="s">
        <v>63</v>
      </c>
      <c r="C14" s="296"/>
      <c r="D14" s="297" t="s">
        <v>123</v>
      </c>
      <c r="E14" s="297"/>
      <c r="F14" s="297" t="s">
        <v>42</v>
      </c>
      <c r="G14" s="175"/>
      <c r="H14" s="178"/>
      <c r="I14" s="175"/>
      <c r="J14" s="260"/>
      <c r="K14" s="175"/>
      <c r="L14" s="175"/>
    </row>
    <row r="15" spans="1:6" ht="9.75" customHeight="1">
      <c r="A15" s="298" t="s">
        <v>45</v>
      </c>
      <c r="B15" s="296" t="s">
        <v>64</v>
      </c>
      <c r="C15" s="296" t="s">
        <v>47</v>
      </c>
      <c r="D15" s="297" t="s">
        <v>124</v>
      </c>
      <c r="E15" s="297"/>
      <c r="F15" s="297" t="s">
        <v>43</v>
      </c>
    </row>
    <row r="16" spans="1:11" ht="9.75" customHeight="1">
      <c r="A16" s="298"/>
      <c r="B16" s="296" t="s">
        <v>65</v>
      </c>
      <c r="C16" s="296"/>
      <c r="D16" s="297" t="s">
        <v>43</v>
      </c>
      <c r="E16" s="297"/>
      <c r="F16" s="297"/>
      <c r="K16" s="181"/>
    </row>
    <row r="17" spans="1:6" ht="9.75" customHeight="1" thickBot="1">
      <c r="A17" s="299"/>
      <c r="B17" s="300"/>
      <c r="C17" s="300"/>
      <c r="D17" s="301"/>
      <c r="E17" s="301"/>
      <c r="F17" s="301"/>
    </row>
    <row r="18" spans="1:6" ht="9.75" customHeight="1" thickBot="1">
      <c r="A18" s="302">
        <v>1</v>
      </c>
      <c r="B18" s="302">
        <v>2</v>
      </c>
      <c r="C18" s="302">
        <v>3</v>
      </c>
      <c r="D18" s="303" t="s">
        <v>40</v>
      </c>
      <c r="E18" s="303" t="s">
        <v>41</v>
      </c>
      <c r="F18" s="303" t="s">
        <v>55</v>
      </c>
    </row>
    <row r="19" spans="1:88" s="172" customFormat="1" ht="33" customHeight="1" thickBot="1">
      <c r="A19" s="409" t="s">
        <v>62</v>
      </c>
      <c r="B19" s="410" t="s">
        <v>74</v>
      </c>
      <c r="C19" s="411" t="s">
        <v>93</v>
      </c>
      <c r="D19" s="412">
        <f>D21+D72</f>
        <v>58303003.339999996</v>
      </c>
      <c r="E19" s="412">
        <f>E21+E72</f>
        <v>20613922.490000002</v>
      </c>
      <c r="F19" s="412">
        <f>F21+F72</f>
        <v>37289652.279999994</v>
      </c>
      <c r="G19" s="1"/>
      <c r="H19" s="52"/>
      <c r="I19" s="1"/>
      <c r="J19" s="181"/>
      <c r="K19" s="1"/>
      <c r="L19" s="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1:88" s="252" customFormat="1" ht="15.75" customHeight="1" thickBot="1">
      <c r="A20" s="304" t="s">
        <v>46</v>
      </c>
      <c r="B20" s="305"/>
      <c r="C20" s="366"/>
      <c r="D20" s="325"/>
      <c r="E20" s="325"/>
      <c r="F20" s="325"/>
      <c r="G20" s="175"/>
      <c r="H20" s="178"/>
      <c r="I20" s="175"/>
      <c r="J20" s="260"/>
      <c r="K20" s="175"/>
      <c r="L20" s="1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s="172" customFormat="1" ht="32.25" customHeight="1" thickBot="1">
      <c r="A21" s="347" t="s">
        <v>134</v>
      </c>
      <c r="B21" s="413"/>
      <c r="C21" s="414"/>
      <c r="D21" s="415">
        <f>D23+D35+D40+D45+D49+D53+D58+D60+D69+D70+D64</f>
        <v>7534190.2</v>
      </c>
      <c r="E21" s="415">
        <f>E23+E35+E40+E45+E49+E53+E58+E60+E69+E70+E64</f>
        <v>5115731.9</v>
      </c>
      <c r="F21" s="415">
        <f>F23+F35+F40+F45+F49+F53+F58+F60+F69+F70+F64</f>
        <v>2019029.73</v>
      </c>
      <c r="G21" s="1"/>
      <c r="H21" s="52"/>
      <c r="I21" s="1"/>
      <c r="J21" s="181"/>
      <c r="K21" s="1"/>
      <c r="L21" s="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</row>
    <row r="22" spans="1:6" ht="15" customHeight="1" hidden="1" thickBot="1">
      <c r="A22" s="306" t="s">
        <v>342</v>
      </c>
      <c r="B22" s="307"/>
      <c r="C22" s="311" t="s">
        <v>343</v>
      </c>
      <c r="D22" s="325"/>
      <c r="E22" s="325"/>
      <c r="F22" s="352"/>
    </row>
    <row r="23" spans="1:88" s="253" customFormat="1" ht="15" customHeight="1" thickBot="1">
      <c r="A23" s="344" t="s">
        <v>197</v>
      </c>
      <c r="B23" s="308"/>
      <c r="C23" s="367" t="s">
        <v>332</v>
      </c>
      <c r="D23" s="365">
        <f>D24</f>
        <v>1700000</v>
      </c>
      <c r="E23" s="365">
        <f>SUM(E24:E34)</f>
        <v>1936991.7599999998</v>
      </c>
      <c r="F23" s="365">
        <f>F24</f>
        <v>-236553.16999999993</v>
      </c>
      <c r="G23" s="1"/>
      <c r="H23" s="52"/>
      <c r="I23" s="1"/>
      <c r="J23" s="181"/>
      <c r="K23" s="1"/>
      <c r="L23" s="1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</row>
    <row r="24" spans="1:11" ht="15" customHeight="1" thickBot="1">
      <c r="A24" s="306" t="s">
        <v>197</v>
      </c>
      <c r="B24" s="307"/>
      <c r="C24" s="311" t="s">
        <v>234</v>
      </c>
      <c r="D24" s="325">
        <f>'[1]З-Речка'!$C$11</f>
        <v>1700000</v>
      </c>
      <c r="E24" s="325">
        <v>1936553.17</v>
      </c>
      <c r="F24" s="352">
        <f>D24-E24</f>
        <v>-236553.16999999993</v>
      </c>
      <c r="K24" s="181"/>
    </row>
    <row r="25" spans="1:11" ht="15" customHeight="1" thickBot="1">
      <c r="A25" s="306" t="s">
        <v>197</v>
      </c>
      <c r="B25" s="307"/>
      <c r="C25" s="311" t="s">
        <v>240</v>
      </c>
      <c r="D25" s="325">
        <v>0</v>
      </c>
      <c r="E25" s="325">
        <v>169.4</v>
      </c>
      <c r="F25" s="352">
        <f>D25-E25</f>
        <v>-169.4</v>
      </c>
      <c r="K25" s="181"/>
    </row>
    <row r="26" spans="1:6" ht="15" customHeight="1" thickBot="1">
      <c r="A26" s="306" t="s">
        <v>197</v>
      </c>
      <c r="B26" s="307"/>
      <c r="C26" s="311" t="s">
        <v>355</v>
      </c>
      <c r="D26" s="325">
        <v>0</v>
      </c>
      <c r="E26" s="325">
        <v>269.19</v>
      </c>
      <c r="F26" s="352">
        <f aca="true" t="shared" si="0" ref="F26:F34">D26-E26</f>
        <v>-269.19</v>
      </c>
    </row>
    <row r="27" spans="1:12" ht="15" customHeight="1" thickBot="1">
      <c r="A27" s="306" t="s">
        <v>197</v>
      </c>
      <c r="B27" s="307"/>
      <c r="C27" s="311" t="s">
        <v>298</v>
      </c>
      <c r="D27" s="325">
        <v>0</v>
      </c>
      <c r="E27" s="325">
        <v>0</v>
      </c>
      <c r="F27" s="352">
        <f t="shared" si="0"/>
        <v>0</v>
      </c>
      <c r="G27" s="37"/>
      <c r="H27" s="416"/>
      <c r="I27" s="37"/>
      <c r="J27" s="266"/>
      <c r="K27" s="37"/>
      <c r="L27" s="37"/>
    </row>
    <row r="28" spans="1:12" ht="15" customHeight="1" thickBot="1">
      <c r="A28" s="306" t="s">
        <v>197</v>
      </c>
      <c r="B28" s="307"/>
      <c r="C28" s="311" t="s">
        <v>341</v>
      </c>
      <c r="D28" s="325">
        <v>0</v>
      </c>
      <c r="E28" s="325">
        <v>0</v>
      </c>
      <c r="F28" s="352">
        <f t="shared" si="0"/>
        <v>0</v>
      </c>
      <c r="G28" s="119"/>
      <c r="H28" s="179"/>
      <c r="I28" s="119"/>
      <c r="J28" s="177"/>
      <c r="K28" s="119"/>
      <c r="L28" s="119"/>
    </row>
    <row r="29" spans="1:12" ht="15" customHeight="1" thickBot="1">
      <c r="A29" s="306" t="s">
        <v>197</v>
      </c>
      <c r="B29" s="307"/>
      <c r="C29" s="311" t="s">
        <v>358</v>
      </c>
      <c r="D29" s="325">
        <v>0</v>
      </c>
      <c r="E29" s="325">
        <v>0</v>
      </c>
      <c r="F29" s="352">
        <f t="shared" si="0"/>
        <v>0</v>
      </c>
      <c r="G29" s="119"/>
      <c r="H29" s="179"/>
      <c r="I29" s="119"/>
      <c r="J29" s="177"/>
      <c r="K29" s="119"/>
      <c r="L29" s="119"/>
    </row>
    <row r="30" spans="1:12" ht="15" customHeight="1" thickBot="1">
      <c r="A30" s="306" t="s">
        <v>197</v>
      </c>
      <c r="B30" s="307"/>
      <c r="C30" s="311" t="s">
        <v>251</v>
      </c>
      <c r="D30" s="325">
        <v>0</v>
      </c>
      <c r="E30" s="325">
        <v>0</v>
      </c>
      <c r="F30" s="352">
        <f t="shared" si="0"/>
        <v>0</v>
      </c>
      <c r="G30" s="119"/>
      <c r="H30" s="179"/>
      <c r="I30" s="119"/>
      <c r="J30" s="177"/>
      <c r="K30" s="181"/>
      <c r="L30" s="119"/>
    </row>
    <row r="31" spans="1:12" ht="15" customHeight="1" thickBot="1">
      <c r="A31" s="306" t="s">
        <v>197</v>
      </c>
      <c r="B31" s="307"/>
      <c r="C31" s="311" t="s">
        <v>252</v>
      </c>
      <c r="D31" s="325">
        <v>0</v>
      </c>
      <c r="E31" s="325">
        <v>0</v>
      </c>
      <c r="F31" s="352">
        <f t="shared" si="0"/>
        <v>0</v>
      </c>
      <c r="G31" s="119"/>
      <c r="H31" s="179"/>
      <c r="I31" s="119"/>
      <c r="J31" s="177"/>
      <c r="K31" s="119"/>
      <c r="L31" s="119"/>
    </row>
    <row r="32" spans="1:12" ht="15" customHeight="1" thickBot="1">
      <c r="A32" s="306" t="s">
        <v>241</v>
      </c>
      <c r="B32" s="307"/>
      <c r="C32" s="311" t="s">
        <v>359</v>
      </c>
      <c r="D32" s="325">
        <v>0</v>
      </c>
      <c r="E32" s="325">
        <v>0</v>
      </c>
      <c r="F32" s="352">
        <f t="shared" si="0"/>
        <v>0</v>
      </c>
      <c r="G32" s="119"/>
      <c r="H32" s="179"/>
      <c r="I32" s="119"/>
      <c r="J32" s="177"/>
      <c r="K32" s="119"/>
      <c r="L32" s="119"/>
    </row>
    <row r="33" spans="1:12" ht="15" customHeight="1" thickBot="1">
      <c r="A33" s="306" t="s">
        <v>241</v>
      </c>
      <c r="B33" s="307"/>
      <c r="C33" s="311" t="s">
        <v>320</v>
      </c>
      <c r="D33" s="325">
        <v>0</v>
      </c>
      <c r="E33" s="325">
        <v>0</v>
      </c>
      <c r="F33" s="352">
        <f t="shared" si="0"/>
        <v>0</v>
      </c>
      <c r="G33" s="119"/>
      <c r="H33" s="179"/>
      <c r="I33" s="119"/>
      <c r="J33" s="177"/>
      <c r="K33" s="119"/>
      <c r="L33" s="119"/>
    </row>
    <row r="34" spans="1:12" ht="15" customHeight="1" thickBot="1">
      <c r="A34" s="306" t="s">
        <v>241</v>
      </c>
      <c r="B34" s="307"/>
      <c r="C34" s="311" t="s">
        <v>242</v>
      </c>
      <c r="D34" s="325">
        <v>0</v>
      </c>
      <c r="E34" s="325">
        <v>0</v>
      </c>
      <c r="F34" s="352">
        <f t="shared" si="0"/>
        <v>0</v>
      </c>
      <c r="G34" s="119"/>
      <c r="H34" s="179"/>
      <c r="I34" s="119"/>
      <c r="J34" s="177"/>
      <c r="K34" s="119"/>
      <c r="L34" s="119"/>
    </row>
    <row r="35" spans="1:12" ht="39" customHeight="1" thickBot="1">
      <c r="A35" s="345" t="s">
        <v>369</v>
      </c>
      <c r="B35" s="346"/>
      <c r="C35" s="350" t="s">
        <v>371</v>
      </c>
      <c r="D35" s="351">
        <f>D36+D37+D38+D39</f>
        <v>1468000</v>
      </c>
      <c r="E35" s="351">
        <f>E36+E37+E38+E39</f>
        <v>370169.73000000004</v>
      </c>
      <c r="F35" s="351">
        <f>F36+F37+F38+F39</f>
        <v>1097830.27</v>
      </c>
      <c r="G35" s="119"/>
      <c r="H35" s="179"/>
      <c r="I35" s="119"/>
      <c r="J35" s="177"/>
      <c r="K35" s="119"/>
      <c r="L35" s="119"/>
    </row>
    <row r="36" spans="1:12" ht="36" customHeight="1" thickBot="1">
      <c r="A36" s="362" t="s">
        <v>370</v>
      </c>
      <c r="B36" s="307"/>
      <c r="C36" s="349" t="s">
        <v>372</v>
      </c>
      <c r="D36" s="325">
        <f>'[1]З-Речка'!$C$17</f>
        <v>474000</v>
      </c>
      <c r="E36" s="354">
        <v>142696.93</v>
      </c>
      <c r="F36" s="352">
        <f>D36-E36</f>
        <v>331303.07</v>
      </c>
      <c r="G36" s="119"/>
      <c r="H36" s="179"/>
      <c r="I36" s="119"/>
      <c r="J36" s="177"/>
      <c r="K36" s="119"/>
      <c r="L36" s="119"/>
    </row>
    <row r="37" spans="1:12" ht="48.75" customHeight="1" thickBot="1">
      <c r="A37" s="362" t="s">
        <v>366</v>
      </c>
      <c r="B37" s="307"/>
      <c r="C37" s="348" t="s">
        <v>373</v>
      </c>
      <c r="D37" s="325">
        <f>'[1]З-Речка'!$C$18</f>
        <v>8000</v>
      </c>
      <c r="E37" s="355">
        <v>1496.52</v>
      </c>
      <c r="F37" s="352">
        <f>D37-E37</f>
        <v>6503.48</v>
      </c>
      <c r="G37" s="119"/>
      <c r="H37" s="179"/>
      <c r="I37" s="119"/>
      <c r="J37" s="177"/>
      <c r="K37" s="119"/>
      <c r="L37" s="119"/>
    </row>
    <row r="38" spans="1:12" ht="51" customHeight="1" thickBot="1">
      <c r="A38" s="362" t="s">
        <v>367</v>
      </c>
      <c r="B38" s="307"/>
      <c r="C38" s="348" t="s">
        <v>374</v>
      </c>
      <c r="D38" s="325">
        <f>'[1]З-Речка'!$C$19</f>
        <v>986000</v>
      </c>
      <c r="E38" s="354">
        <v>253175.2</v>
      </c>
      <c r="F38" s="352">
        <f>D38-E38</f>
        <v>732824.8</v>
      </c>
      <c r="G38" s="119"/>
      <c r="H38" s="179"/>
      <c r="I38" s="119"/>
      <c r="J38" s="177"/>
      <c r="K38" s="119"/>
      <c r="L38" s="119"/>
    </row>
    <row r="39" spans="1:12" s="175" customFormat="1" ht="48.75" customHeight="1" thickBot="1">
      <c r="A39" s="362" t="s">
        <v>368</v>
      </c>
      <c r="B39" s="309"/>
      <c r="C39" s="348" t="s">
        <v>375</v>
      </c>
      <c r="D39" s="325">
        <f>'[1]З-Речка'!$D$20</f>
        <v>0</v>
      </c>
      <c r="E39" s="356">
        <v>-27198.92</v>
      </c>
      <c r="F39" s="352">
        <f>D39-E39</f>
        <v>27198.92</v>
      </c>
      <c r="G39" s="119"/>
      <c r="H39" s="179"/>
      <c r="I39" s="119"/>
      <c r="J39" s="177"/>
      <c r="K39" s="119"/>
      <c r="L39" s="119"/>
    </row>
    <row r="40" spans="1:12" ht="15" customHeight="1" thickBot="1">
      <c r="A40" s="358" t="s">
        <v>376</v>
      </c>
      <c r="B40" s="360"/>
      <c r="C40" s="368" t="s">
        <v>287</v>
      </c>
      <c r="D40" s="351">
        <f>D41+D43+D42</f>
        <v>4000</v>
      </c>
      <c r="E40" s="351">
        <f>E41+E43+E42+E44</f>
        <v>2088.84</v>
      </c>
      <c r="F40" s="351">
        <f>F41+F43</f>
        <v>2044</v>
      </c>
      <c r="G40" s="119"/>
      <c r="H40" s="179"/>
      <c r="I40" s="119"/>
      <c r="J40" s="177"/>
      <c r="K40" s="119"/>
      <c r="L40" s="119"/>
    </row>
    <row r="41" spans="1:12" ht="49.5" customHeight="1" thickBot="1">
      <c r="A41" s="363" t="s">
        <v>377</v>
      </c>
      <c r="B41" s="310"/>
      <c r="C41" s="311" t="s">
        <v>336</v>
      </c>
      <c r="D41" s="325">
        <f>'[1]З-Речка'!$C$29</f>
        <v>4000</v>
      </c>
      <c r="E41" s="325">
        <v>853</v>
      </c>
      <c r="F41" s="352">
        <f>D41-E41</f>
        <v>3147</v>
      </c>
      <c r="G41" s="119"/>
      <c r="H41" s="179"/>
      <c r="I41" s="119"/>
      <c r="J41" s="177"/>
      <c r="K41" s="119"/>
      <c r="L41" s="119"/>
    </row>
    <row r="42" spans="1:12" ht="49.5" customHeight="1" thickBot="1">
      <c r="A42" s="363" t="s">
        <v>377</v>
      </c>
      <c r="B42" s="310"/>
      <c r="C42" s="311" t="s">
        <v>407</v>
      </c>
      <c r="D42" s="325">
        <v>0</v>
      </c>
      <c r="E42" s="325">
        <v>3.4</v>
      </c>
      <c r="F42" s="352">
        <f>D42-E42</f>
        <v>-3.4</v>
      </c>
      <c r="G42" s="119"/>
      <c r="H42" s="179"/>
      <c r="I42" s="119"/>
      <c r="J42" s="177"/>
      <c r="K42" s="119"/>
      <c r="L42" s="119"/>
    </row>
    <row r="43" spans="1:6" ht="60" customHeight="1" thickBot="1">
      <c r="A43" s="363" t="s">
        <v>378</v>
      </c>
      <c r="B43" s="310"/>
      <c r="C43" s="311" t="s">
        <v>2</v>
      </c>
      <c r="D43" s="325">
        <f>'[1]З-Речка'!$C$30</f>
        <v>0</v>
      </c>
      <c r="E43" s="325">
        <v>1103</v>
      </c>
      <c r="F43" s="352">
        <f>D43-E43</f>
        <v>-1103</v>
      </c>
    </row>
    <row r="44" spans="1:6" ht="60" customHeight="1" thickBot="1">
      <c r="A44" s="363" t="s">
        <v>378</v>
      </c>
      <c r="B44" s="310"/>
      <c r="C44" s="311" t="s">
        <v>408</v>
      </c>
      <c r="D44" s="325">
        <f>'[1]З-Речка'!$C$30</f>
        <v>0</v>
      </c>
      <c r="E44" s="325">
        <v>129.44</v>
      </c>
      <c r="F44" s="352">
        <f>D44-E44</f>
        <v>-129.44</v>
      </c>
    </row>
    <row r="45" spans="1:6" ht="15" customHeight="1" thickBot="1">
      <c r="A45" s="358" t="s">
        <v>180</v>
      </c>
      <c r="B45" s="359"/>
      <c r="C45" s="369" t="s">
        <v>300</v>
      </c>
      <c r="D45" s="370">
        <f>D46+D47+D48</f>
        <v>13000</v>
      </c>
      <c r="E45" s="370">
        <f>E46+E47+E48</f>
        <v>11426.5</v>
      </c>
      <c r="F45" s="370">
        <f>F46+F47+F48</f>
        <v>1573.5</v>
      </c>
    </row>
    <row r="46" spans="1:6" ht="15" customHeight="1" thickBot="1">
      <c r="A46" s="306" t="s">
        <v>180</v>
      </c>
      <c r="B46" s="310"/>
      <c r="C46" s="311" t="s">
        <v>243</v>
      </c>
      <c r="D46" s="327">
        <f>'[1]З-Речка'!$C$23</f>
        <v>13000</v>
      </c>
      <c r="E46" s="327">
        <v>11426.5</v>
      </c>
      <c r="F46" s="353">
        <f>D46-E46</f>
        <v>1573.5</v>
      </c>
    </row>
    <row r="47" spans="1:12" s="119" customFormat="1" ht="15" customHeight="1" thickBot="1">
      <c r="A47" s="306" t="s">
        <v>180</v>
      </c>
      <c r="B47" s="310"/>
      <c r="C47" s="311" t="s">
        <v>237</v>
      </c>
      <c r="D47" s="327"/>
      <c r="E47" s="327"/>
      <c r="F47" s="353">
        <f>D47-E47</f>
        <v>0</v>
      </c>
      <c r="G47" s="1"/>
      <c r="H47" s="52"/>
      <c r="I47" s="1"/>
      <c r="J47" s="181"/>
      <c r="K47" s="1"/>
      <c r="L47" s="1"/>
    </row>
    <row r="48" spans="1:12" s="175" customFormat="1" ht="15" customHeight="1" thickBot="1">
      <c r="A48" s="306" t="s">
        <v>180</v>
      </c>
      <c r="B48" s="310"/>
      <c r="C48" s="311" t="s">
        <v>238</v>
      </c>
      <c r="D48" s="327"/>
      <c r="E48" s="327"/>
      <c r="F48" s="353">
        <f>D48-E48</f>
        <v>0</v>
      </c>
      <c r="G48" s="1"/>
      <c r="H48" s="52"/>
      <c r="I48" s="1"/>
      <c r="J48" s="181"/>
      <c r="K48" s="1"/>
      <c r="L48" s="1"/>
    </row>
    <row r="49" spans="1:12" s="119" customFormat="1" ht="15" customHeight="1" thickBot="1">
      <c r="A49" s="358" t="s">
        <v>135</v>
      </c>
      <c r="B49" s="359"/>
      <c r="C49" s="369" t="s">
        <v>288</v>
      </c>
      <c r="D49" s="370">
        <f>D50+D51</f>
        <v>90000</v>
      </c>
      <c r="E49" s="370">
        <f>E50+E51+E52</f>
        <v>1074.6100000000001</v>
      </c>
      <c r="F49" s="370">
        <f>F50+F51</f>
        <v>88925.39</v>
      </c>
      <c r="G49" s="1"/>
      <c r="H49" s="52"/>
      <c r="I49" s="1"/>
      <c r="J49" s="181"/>
      <c r="K49" s="1"/>
      <c r="L49" s="1"/>
    </row>
    <row r="50" spans="1:6" ht="15" customHeight="1" thickBot="1">
      <c r="A50" s="306" t="s">
        <v>135</v>
      </c>
      <c r="B50" s="310"/>
      <c r="C50" s="311" t="s">
        <v>177</v>
      </c>
      <c r="D50" s="325">
        <v>90000</v>
      </c>
      <c r="E50" s="325">
        <v>621.35</v>
      </c>
      <c r="F50" s="352">
        <f>D50-E50</f>
        <v>89378.65</v>
      </c>
    </row>
    <row r="51" spans="1:12" s="175" customFormat="1" ht="15" customHeight="1" thickBot="1">
      <c r="A51" s="306" t="s">
        <v>135</v>
      </c>
      <c r="B51" s="310"/>
      <c r="C51" s="311" t="s">
        <v>1</v>
      </c>
      <c r="D51" s="325"/>
      <c r="E51" s="325">
        <v>453.26</v>
      </c>
      <c r="F51" s="352">
        <f>D51-E51</f>
        <v>-453.26</v>
      </c>
      <c r="G51" s="30"/>
      <c r="H51" s="180"/>
      <c r="I51" s="30"/>
      <c r="J51" s="176"/>
      <c r="K51" s="30"/>
      <c r="L51" s="30"/>
    </row>
    <row r="52" spans="1:12" s="175" customFormat="1" ht="15" customHeight="1" thickBot="1">
      <c r="A52" s="306" t="s">
        <v>135</v>
      </c>
      <c r="B52" s="310"/>
      <c r="C52" s="311" t="s">
        <v>408</v>
      </c>
      <c r="D52" s="325"/>
      <c r="E52" s="325">
        <v>0</v>
      </c>
      <c r="F52" s="352">
        <f>D52-E52</f>
        <v>0</v>
      </c>
      <c r="G52" s="30"/>
      <c r="H52" s="180"/>
      <c r="I52" s="30"/>
      <c r="J52" s="176"/>
      <c r="K52" s="30"/>
      <c r="L52" s="30"/>
    </row>
    <row r="53" spans="1:12" s="119" customFormat="1" ht="39" customHeight="1" thickBot="1">
      <c r="A53" s="358" t="s">
        <v>381</v>
      </c>
      <c r="B53" s="357"/>
      <c r="C53" s="368" t="s">
        <v>398</v>
      </c>
      <c r="D53" s="351">
        <f>D55+D57</f>
        <v>240000</v>
      </c>
      <c r="E53" s="351">
        <f>E55+E57</f>
        <v>193319.74</v>
      </c>
      <c r="F53" s="351">
        <f>F55+F57</f>
        <v>46680.259999999995</v>
      </c>
      <c r="G53" s="1"/>
      <c r="H53" s="52"/>
      <c r="I53" s="1"/>
      <c r="J53" s="181"/>
      <c r="K53" s="1"/>
      <c r="L53" s="1"/>
    </row>
    <row r="54" spans="1:6" ht="96" customHeight="1" hidden="1" thickBot="1">
      <c r="A54" s="390" t="s">
        <v>382</v>
      </c>
      <c r="B54" s="312"/>
      <c r="C54" s="321" t="s">
        <v>383</v>
      </c>
      <c r="D54" s="322"/>
      <c r="E54" s="322"/>
      <c r="F54" s="352"/>
    </row>
    <row r="55" spans="1:12" s="175" customFormat="1" ht="59.25" customHeight="1" thickBot="1">
      <c r="A55" s="384" t="s">
        <v>409</v>
      </c>
      <c r="B55" s="310"/>
      <c r="C55" s="385" t="s">
        <v>205</v>
      </c>
      <c r="D55" s="325">
        <f>'[1]З-Речка'!$C$37</f>
        <v>160000</v>
      </c>
      <c r="E55" s="325">
        <v>50044.67</v>
      </c>
      <c r="F55" s="353">
        <f>D55-E55</f>
        <v>109955.33</v>
      </c>
      <c r="G55" s="1"/>
      <c r="H55" s="52"/>
      <c r="I55" s="1"/>
      <c r="J55" s="181"/>
      <c r="K55" s="1"/>
      <c r="L55" s="1"/>
    </row>
    <row r="56" spans="1:12" s="175" customFormat="1" ht="90" customHeight="1" hidden="1" thickBot="1">
      <c r="A56" s="392" t="s">
        <v>384</v>
      </c>
      <c r="B56" s="388"/>
      <c r="C56" s="389" t="s">
        <v>385</v>
      </c>
      <c r="D56" s="386"/>
      <c r="E56" s="386"/>
      <c r="F56" s="353">
        <f>D56-E56</f>
        <v>0</v>
      </c>
      <c r="G56" s="1"/>
      <c r="H56" s="52"/>
      <c r="I56" s="1"/>
      <c r="J56" s="181"/>
      <c r="K56" s="1"/>
      <c r="L56" s="1"/>
    </row>
    <row r="57" spans="1:12" s="175" customFormat="1" ht="72" customHeight="1" thickBot="1">
      <c r="A57" s="310" t="s">
        <v>386</v>
      </c>
      <c r="B57" s="310"/>
      <c r="C57" s="311" t="s">
        <v>212</v>
      </c>
      <c r="D57" s="327">
        <f>'[1]З-Речка'!$C$39</f>
        <v>80000</v>
      </c>
      <c r="E57" s="327">
        <v>143275.07</v>
      </c>
      <c r="F57" s="353">
        <f>D57-E57</f>
        <v>-63275.07000000001</v>
      </c>
      <c r="G57" s="1"/>
      <c r="H57" s="52"/>
      <c r="I57" s="1"/>
      <c r="J57" s="181"/>
      <c r="K57" s="1"/>
      <c r="L57" s="1"/>
    </row>
    <row r="58" spans="1:6" ht="26.25" customHeight="1" thickBot="1">
      <c r="A58" s="358" t="s">
        <v>389</v>
      </c>
      <c r="B58" s="357"/>
      <c r="C58" s="368" t="s">
        <v>399</v>
      </c>
      <c r="D58" s="351">
        <f>D59</f>
        <v>50000</v>
      </c>
      <c r="E58" s="351">
        <f>E59</f>
        <v>27900</v>
      </c>
      <c r="F58" s="351">
        <f>F59</f>
        <v>22100</v>
      </c>
    </row>
    <row r="59" spans="1:6" ht="29.25" customHeight="1" thickBot="1">
      <c r="A59" s="306" t="s">
        <v>390</v>
      </c>
      <c r="B59" s="310"/>
      <c r="C59" s="311" t="s">
        <v>245</v>
      </c>
      <c r="D59" s="327">
        <f>'[1]З-Речка'!$C$41</f>
        <v>50000</v>
      </c>
      <c r="E59" s="327">
        <v>27900</v>
      </c>
      <c r="F59" s="353">
        <f>D59-E59</f>
        <v>22100</v>
      </c>
    </row>
    <row r="60" spans="1:6" ht="30" customHeight="1" thickBot="1">
      <c r="A60" s="358" t="s">
        <v>387</v>
      </c>
      <c r="B60" s="359"/>
      <c r="C60" s="369" t="s">
        <v>400</v>
      </c>
      <c r="D60" s="370">
        <f>D61+D62</f>
        <v>3964190.2</v>
      </c>
      <c r="E60" s="370">
        <f>E61</f>
        <v>2570660.72</v>
      </c>
      <c r="F60" s="370">
        <f>F61</f>
        <v>993529.48</v>
      </c>
    </row>
    <row r="61" spans="1:12" s="175" customFormat="1" ht="27.75" customHeight="1" thickBot="1">
      <c r="A61" s="306" t="s">
        <v>388</v>
      </c>
      <c r="B61" s="310"/>
      <c r="C61" s="311" t="s">
        <v>254</v>
      </c>
      <c r="D61" s="325">
        <f>'[1]З-Речка'!$C$46+1964190.2</f>
        <v>3564190.2</v>
      </c>
      <c r="E61" s="325">
        <v>2570660.72</v>
      </c>
      <c r="F61" s="352">
        <f>D61-E61</f>
        <v>993529.48</v>
      </c>
      <c r="G61" s="1"/>
      <c r="H61" s="52"/>
      <c r="I61" s="1"/>
      <c r="J61" s="181"/>
      <c r="K61" s="1"/>
      <c r="L61" s="1"/>
    </row>
    <row r="62" spans="1:10" s="37" customFormat="1" ht="15" customHeight="1" thickBot="1">
      <c r="A62" s="417" t="s">
        <v>199</v>
      </c>
      <c r="B62" s="418"/>
      <c r="C62" s="419" t="s">
        <v>410</v>
      </c>
      <c r="D62" s="420">
        <v>400000</v>
      </c>
      <c r="E62" s="420"/>
      <c r="F62" s="421">
        <f>D62-E62</f>
        <v>400000</v>
      </c>
      <c r="H62" s="416"/>
      <c r="J62" s="266"/>
    </row>
    <row r="63" spans="1:6" ht="15" customHeight="1" thickBot="1">
      <c r="A63" s="306" t="s">
        <v>191</v>
      </c>
      <c r="B63" s="310"/>
      <c r="C63" s="311" t="s">
        <v>246</v>
      </c>
      <c r="D63" s="327"/>
      <c r="E63" s="327"/>
      <c r="F63" s="352">
        <f>D63-E63</f>
        <v>0</v>
      </c>
    </row>
    <row r="64" spans="1:88" s="364" customFormat="1" ht="15" customHeight="1" thickBot="1">
      <c r="A64" s="396" t="s">
        <v>380</v>
      </c>
      <c r="B64" s="360"/>
      <c r="C64" s="350" t="s">
        <v>401</v>
      </c>
      <c r="D64" s="351">
        <f>D65</f>
        <v>5000</v>
      </c>
      <c r="E64" s="351">
        <f>E65</f>
        <v>2100</v>
      </c>
      <c r="F64" s="351">
        <f>F65</f>
        <v>2900</v>
      </c>
      <c r="G64" s="1"/>
      <c r="H64" s="52"/>
      <c r="I64" s="1"/>
      <c r="J64" s="18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6" ht="61.5" customHeight="1" thickBot="1">
      <c r="A65" s="398" t="s">
        <v>379</v>
      </c>
      <c r="B65" s="310"/>
      <c r="C65" s="397" t="s">
        <v>286</v>
      </c>
      <c r="D65" s="327">
        <f>'[1]З-Речка'!$C$32</f>
        <v>5000</v>
      </c>
      <c r="E65" s="327">
        <v>2100</v>
      </c>
      <c r="F65" s="353">
        <f>D65-E65</f>
        <v>2900</v>
      </c>
    </row>
    <row r="66" spans="1:6" ht="15" customHeight="1" hidden="1" thickBot="1">
      <c r="A66" s="306" t="s">
        <v>193</v>
      </c>
      <c r="B66" s="310"/>
      <c r="C66" s="311"/>
      <c r="D66" s="327"/>
      <c r="E66" s="327"/>
      <c r="F66" s="327"/>
    </row>
    <row r="67" spans="1:12" s="37" customFormat="1" ht="26.25" customHeight="1" hidden="1" thickBot="1">
      <c r="A67" s="306" t="s">
        <v>258</v>
      </c>
      <c r="B67" s="310"/>
      <c r="C67" s="311" t="s">
        <v>259</v>
      </c>
      <c r="D67" s="327"/>
      <c r="E67" s="327"/>
      <c r="F67" s="327">
        <v>0</v>
      </c>
      <c r="G67" s="1"/>
      <c r="H67" s="52"/>
      <c r="I67" s="1"/>
      <c r="J67" s="181"/>
      <c r="K67" s="1"/>
      <c r="L67" s="1"/>
    </row>
    <row r="68" spans="1:12" s="119" customFormat="1" ht="24" customHeight="1" hidden="1" thickBot="1">
      <c r="A68" s="306" t="s">
        <v>360</v>
      </c>
      <c r="B68" s="310"/>
      <c r="C68" s="311" t="s">
        <v>361</v>
      </c>
      <c r="D68" s="325"/>
      <c r="E68" s="325"/>
      <c r="F68" s="353">
        <v>0</v>
      </c>
      <c r="G68" s="1"/>
      <c r="H68" s="52"/>
      <c r="I68" s="1"/>
      <c r="J68" s="181"/>
      <c r="K68" s="1"/>
      <c r="L68" s="1"/>
    </row>
    <row r="69" spans="1:12" s="119" customFormat="1" ht="26.25" customHeight="1" thickBot="1">
      <c r="A69" s="358" t="s">
        <v>248</v>
      </c>
      <c r="B69" s="359"/>
      <c r="C69" s="369" t="s">
        <v>262</v>
      </c>
      <c r="D69" s="370">
        <v>0</v>
      </c>
      <c r="E69" s="370">
        <v>0</v>
      </c>
      <c r="F69" s="370">
        <v>0</v>
      </c>
      <c r="G69" s="1"/>
      <c r="H69" s="52"/>
      <c r="I69" s="1"/>
      <c r="J69" s="181"/>
      <c r="K69" s="1"/>
      <c r="L69" s="1"/>
    </row>
    <row r="70" spans="1:12" s="119" customFormat="1" ht="36" customHeight="1" thickBot="1">
      <c r="A70" s="358" t="s">
        <v>231</v>
      </c>
      <c r="B70" s="361"/>
      <c r="C70" s="369" t="s">
        <v>223</v>
      </c>
      <c r="D70" s="370">
        <v>0</v>
      </c>
      <c r="E70" s="370">
        <v>0</v>
      </c>
      <c r="F70" s="370">
        <v>0</v>
      </c>
      <c r="G70" s="1"/>
      <c r="H70" s="52"/>
      <c r="I70" s="1"/>
      <c r="J70" s="181"/>
      <c r="K70" s="1"/>
      <c r="L70" s="1"/>
    </row>
    <row r="71" spans="1:12" s="119" customFormat="1" ht="22.5" customHeight="1" thickBot="1">
      <c r="A71" s="394"/>
      <c r="B71" s="387"/>
      <c r="C71" s="402"/>
      <c r="D71" s="395"/>
      <c r="E71" s="395"/>
      <c r="F71" s="395"/>
      <c r="G71" s="1"/>
      <c r="H71" s="52"/>
      <c r="I71" s="1"/>
      <c r="J71" s="181"/>
      <c r="K71" s="1"/>
      <c r="L71" s="1"/>
    </row>
    <row r="72" spans="1:12" s="119" customFormat="1" ht="37.5" customHeight="1" thickBot="1">
      <c r="A72" s="358" t="s">
        <v>391</v>
      </c>
      <c r="B72" s="359"/>
      <c r="C72" s="369" t="s">
        <v>402</v>
      </c>
      <c r="D72" s="370">
        <f>D73+D74+D75+D76+D78</f>
        <v>50768813.13999999</v>
      </c>
      <c r="E72" s="370">
        <f>E73+E74+E75+E76+E78</f>
        <v>15498190.59</v>
      </c>
      <c r="F72" s="370">
        <f>F73+F74+F75+F76+F78</f>
        <v>35270622.55</v>
      </c>
      <c r="G72" s="1"/>
      <c r="H72" s="52"/>
      <c r="I72" s="1"/>
      <c r="J72" s="181"/>
      <c r="K72" s="1"/>
      <c r="L72" s="1"/>
    </row>
    <row r="73" spans="1:12" s="119" customFormat="1" ht="24.75" customHeight="1" thickBot="1">
      <c r="A73" s="306" t="s">
        <v>137</v>
      </c>
      <c r="B73" s="310"/>
      <c r="C73" s="311" t="s">
        <v>392</v>
      </c>
      <c r="D73" s="327">
        <f>'[2]минус'!$C$59</f>
        <v>4281600</v>
      </c>
      <c r="E73" s="325">
        <v>1400130.9</v>
      </c>
      <c r="F73" s="352">
        <f>D73-E73</f>
        <v>2881469.1</v>
      </c>
      <c r="G73" s="1"/>
      <c r="H73" s="52"/>
      <c r="I73" s="1"/>
      <c r="J73" s="181"/>
      <c r="K73" s="1"/>
      <c r="L73" s="1"/>
    </row>
    <row r="74" spans="1:12" s="119" customFormat="1" ht="24" customHeight="1" thickBot="1">
      <c r="A74" s="306" t="s">
        <v>195</v>
      </c>
      <c r="B74" s="310"/>
      <c r="C74" s="399" t="s">
        <v>393</v>
      </c>
      <c r="D74" s="327">
        <f>'[2]минус'!$C$61+16991718.88+6305430</f>
        <v>40699088.879999995</v>
      </c>
      <c r="E74" s="325">
        <v>13425705</v>
      </c>
      <c r="F74" s="352">
        <f aca="true" t="shared" si="1" ref="F74:F83">D74-E74</f>
        <v>27273383.879999995</v>
      </c>
      <c r="G74" s="1"/>
      <c r="H74" s="52"/>
      <c r="I74" s="1"/>
      <c r="J74" s="181"/>
      <c r="K74" s="1"/>
      <c r="L74" s="1"/>
    </row>
    <row r="75" spans="1:12" s="119" customFormat="1" ht="24" customHeight="1" thickBot="1">
      <c r="A75" s="306" t="s">
        <v>138</v>
      </c>
      <c r="B75" s="310"/>
      <c r="C75" s="311" t="s">
        <v>395</v>
      </c>
      <c r="D75" s="327">
        <f>'[2]минус'!$C$66</f>
        <v>189200</v>
      </c>
      <c r="E75" s="325">
        <v>94600</v>
      </c>
      <c r="F75" s="352">
        <f t="shared" si="1"/>
        <v>94600</v>
      </c>
      <c r="G75" s="1"/>
      <c r="H75" s="52"/>
      <c r="I75" s="1"/>
      <c r="J75" s="181"/>
      <c r="K75" s="1"/>
      <c r="L75" s="1"/>
    </row>
    <row r="76" spans="1:12" s="119" customFormat="1" ht="25.5" customHeight="1" thickBot="1">
      <c r="A76" s="306" t="s">
        <v>186</v>
      </c>
      <c r="B76" s="310"/>
      <c r="C76" s="311" t="s">
        <v>394</v>
      </c>
      <c r="D76" s="327">
        <f>'[2]минус'!$C$65</f>
        <v>13200</v>
      </c>
      <c r="E76" s="325">
        <v>13200</v>
      </c>
      <c r="F76" s="352">
        <f t="shared" si="1"/>
        <v>0</v>
      </c>
      <c r="G76" s="1"/>
      <c r="H76" s="52"/>
      <c r="I76" s="1"/>
      <c r="J76" s="181"/>
      <c r="K76" s="1"/>
      <c r="L76" s="1"/>
    </row>
    <row r="77" spans="1:12" s="119" customFormat="1" ht="19.5" customHeight="1" thickBot="1">
      <c r="A77" s="306" t="s">
        <v>266</v>
      </c>
      <c r="B77" s="310"/>
      <c r="C77" s="400" t="s">
        <v>396</v>
      </c>
      <c r="D77" s="327">
        <v>0</v>
      </c>
      <c r="E77" s="325">
        <v>0</v>
      </c>
      <c r="F77" s="352">
        <f t="shared" si="1"/>
        <v>0</v>
      </c>
      <c r="G77" s="1"/>
      <c r="H77" s="52"/>
      <c r="I77" s="1"/>
      <c r="J77" s="181"/>
      <c r="K77" s="1"/>
      <c r="L77" s="1"/>
    </row>
    <row r="78" spans="1:12" s="119" customFormat="1" ht="24.75" customHeight="1" thickBot="1">
      <c r="A78" s="306" t="s">
        <v>190</v>
      </c>
      <c r="B78" s="310"/>
      <c r="C78" s="401" t="s">
        <v>397</v>
      </c>
      <c r="D78" s="327">
        <f>'[2]минус'!$C$69+98370+11454.26</f>
        <v>5585724.26</v>
      </c>
      <c r="E78" s="325">
        <v>564554.69</v>
      </c>
      <c r="F78" s="352">
        <f t="shared" si="1"/>
        <v>5021169.57</v>
      </c>
      <c r="G78" s="1"/>
      <c r="H78" s="52"/>
      <c r="I78" s="1"/>
      <c r="J78" s="181"/>
      <c r="K78" s="1"/>
      <c r="L78" s="1"/>
    </row>
    <row r="79" spans="1:12" s="119" customFormat="1" ht="23.25" customHeight="1" thickBot="1">
      <c r="A79" s="306" t="s">
        <v>219</v>
      </c>
      <c r="B79" s="310"/>
      <c r="C79" s="311" t="s">
        <v>344</v>
      </c>
      <c r="D79" s="325"/>
      <c r="E79" s="325"/>
      <c r="F79" s="352">
        <f t="shared" si="1"/>
        <v>0</v>
      </c>
      <c r="G79" s="1"/>
      <c r="H79" s="52"/>
      <c r="I79" s="1"/>
      <c r="J79" s="181"/>
      <c r="K79" s="1"/>
      <c r="L79" s="1"/>
    </row>
    <row r="80" spans="1:12" s="119" customFormat="1" ht="47.25" customHeight="1" thickBot="1">
      <c r="A80" s="306" t="s">
        <v>301</v>
      </c>
      <c r="B80" s="310"/>
      <c r="C80" s="311" t="s">
        <v>221</v>
      </c>
      <c r="D80" s="325"/>
      <c r="E80" s="325"/>
      <c r="F80" s="352">
        <f t="shared" si="1"/>
        <v>0</v>
      </c>
      <c r="G80" s="1"/>
      <c r="H80" s="52"/>
      <c r="I80" s="1"/>
      <c r="J80" s="181"/>
      <c r="K80" s="1"/>
      <c r="L80" s="1"/>
    </row>
    <row r="81" spans="1:12" s="119" customFormat="1" ht="40.5" customHeight="1" thickBot="1">
      <c r="A81" s="306" t="s">
        <v>267</v>
      </c>
      <c r="B81" s="310"/>
      <c r="C81" s="403" t="s">
        <v>0</v>
      </c>
      <c r="D81" s="327"/>
      <c r="E81" s="371"/>
      <c r="F81" s="352">
        <f t="shared" si="1"/>
        <v>0</v>
      </c>
      <c r="G81" s="1"/>
      <c r="H81" s="52"/>
      <c r="I81" s="1"/>
      <c r="J81" s="181"/>
      <c r="K81" s="1"/>
      <c r="L81" s="1"/>
    </row>
    <row r="82" spans="1:12" s="119" customFormat="1" ht="25.5" customHeight="1" thickBot="1">
      <c r="A82" s="306" t="s">
        <v>230</v>
      </c>
      <c r="B82" s="310"/>
      <c r="C82" s="311" t="s">
        <v>232</v>
      </c>
      <c r="D82" s="327"/>
      <c r="E82" s="325"/>
      <c r="F82" s="352">
        <f t="shared" si="1"/>
        <v>0</v>
      </c>
      <c r="G82" s="1"/>
      <c r="H82" s="52"/>
      <c r="I82" s="1"/>
      <c r="J82" s="181"/>
      <c r="K82" s="1"/>
      <c r="L82" s="1"/>
    </row>
    <row r="83" spans="1:6" ht="38.25" customHeight="1" thickBot="1">
      <c r="A83" s="306" t="s">
        <v>229</v>
      </c>
      <c r="B83" s="310"/>
      <c r="C83" s="311" t="s">
        <v>228</v>
      </c>
      <c r="D83" s="327"/>
      <c r="E83" s="325"/>
      <c r="F83" s="352">
        <f t="shared" si="1"/>
        <v>0</v>
      </c>
    </row>
    <row r="84" spans="1:6" ht="16.5" customHeight="1">
      <c r="A84" s="313"/>
      <c r="B84" s="314"/>
      <c r="C84" s="339"/>
      <c r="D84" s="372"/>
      <c r="E84" s="373"/>
      <c r="F84" s="374"/>
    </row>
    <row r="85" spans="1:6" ht="228" customHeight="1">
      <c r="A85" s="313"/>
      <c r="B85" s="314"/>
      <c r="C85" s="339"/>
      <c r="D85" s="372"/>
      <c r="E85" s="373"/>
      <c r="F85" s="374"/>
    </row>
    <row r="86" spans="1:6" ht="34.5" customHeight="1">
      <c r="A86" s="283"/>
      <c r="B86" s="284"/>
      <c r="C86" s="375"/>
      <c r="D86" s="376"/>
      <c r="E86" s="377"/>
      <c r="F86" s="339"/>
    </row>
    <row r="87" spans="1:6" ht="20.25" customHeight="1" thickBot="1">
      <c r="A87" s="288"/>
      <c r="B87" s="284"/>
      <c r="C87" s="378"/>
      <c r="D87" s="379"/>
      <c r="E87" s="380"/>
      <c r="F87" s="339" t="s">
        <v>97</v>
      </c>
    </row>
    <row r="88" spans="1:6" ht="10.5" customHeight="1">
      <c r="A88" s="293"/>
      <c r="B88" s="294" t="s">
        <v>281</v>
      </c>
      <c r="C88" s="381"/>
      <c r="D88" s="295"/>
      <c r="E88" s="295"/>
      <c r="F88" s="295"/>
    </row>
    <row r="89" spans="1:6" ht="10.5" customHeight="1">
      <c r="A89" s="316"/>
      <c r="B89" s="296"/>
      <c r="C89" s="382"/>
      <c r="D89" s="297"/>
      <c r="E89" s="297" t="s">
        <v>54</v>
      </c>
      <c r="F89" s="297"/>
    </row>
    <row r="90" spans="1:12" s="30" customFormat="1" ht="10.5" customHeight="1">
      <c r="A90" s="298"/>
      <c r="B90" s="296" t="s">
        <v>63</v>
      </c>
      <c r="C90" s="382" t="s">
        <v>59</v>
      </c>
      <c r="D90" s="297" t="s">
        <v>123</v>
      </c>
      <c r="E90" s="297"/>
      <c r="F90" s="297" t="s">
        <v>42</v>
      </c>
      <c r="G90" s="1"/>
      <c r="H90" s="52"/>
      <c r="I90" s="1"/>
      <c r="J90" s="181"/>
      <c r="K90" s="1"/>
      <c r="L90" s="1"/>
    </row>
    <row r="91" spans="1:6" ht="10.5" customHeight="1">
      <c r="A91" s="298" t="s">
        <v>45</v>
      </c>
      <c r="B91" s="296" t="s">
        <v>64</v>
      </c>
      <c r="C91" s="382" t="s">
        <v>60</v>
      </c>
      <c r="D91" s="297" t="s">
        <v>124</v>
      </c>
      <c r="E91" s="297"/>
      <c r="F91" s="297" t="s">
        <v>43</v>
      </c>
    </row>
    <row r="92" spans="1:6" ht="10.5" customHeight="1" thickBot="1">
      <c r="A92" s="299"/>
      <c r="B92" s="300" t="s">
        <v>65</v>
      </c>
      <c r="C92" s="383" t="s">
        <v>61</v>
      </c>
      <c r="D92" s="301" t="s">
        <v>43</v>
      </c>
      <c r="E92" s="301"/>
      <c r="F92" s="301"/>
    </row>
    <row r="93" spans="1:6" ht="23.25" customHeight="1" thickBot="1">
      <c r="A93" s="393"/>
      <c r="B93" s="317"/>
      <c r="C93" s="317"/>
      <c r="D93" s="311"/>
      <c r="E93" s="318"/>
      <c r="F93" s="311"/>
    </row>
    <row r="94" spans="1:6" ht="25.5" customHeight="1" thickBot="1">
      <c r="A94" s="319">
        <v>1</v>
      </c>
      <c r="B94" s="320" t="s">
        <v>362</v>
      </c>
      <c r="C94" s="320" t="s">
        <v>363</v>
      </c>
      <c r="D94" s="321" t="s">
        <v>40</v>
      </c>
      <c r="E94" s="321">
        <v>5</v>
      </c>
      <c r="F94" s="321">
        <v>6</v>
      </c>
    </row>
    <row r="95" spans="1:6" ht="27" customHeight="1" thickBot="1">
      <c r="A95" s="323" t="s">
        <v>66</v>
      </c>
      <c r="B95" s="324" t="s">
        <v>75</v>
      </c>
      <c r="C95" s="324" t="s">
        <v>93</v>
      </c>
      <c r="D95" s="311"/>
      <c r="E95" s="325">
        <f>Лист2!E240-Лист1!E19</f>
        <v>-7340771.110000003</v>
      </c>
      <c r="F95" s="326"/>
    </row>
    <row r="96" spans="1:6" ht="23.25" customHeight="1" thickBot="1">
      <c r="A96" s="323" t="s">
        <v>78</v>
      </c>
      <c r="B96" s="324"/>
      <c r="C96" s="311"/>
      <c r="D96" s="311"/>
      <c r="E96" s="325"/>
      <c r="F96" s="326"/>
    </row>
    <row r="97" spans="1:6" ht="23.25" customHeight="1" thickBot="1">
      <c r="A97" s="323" t="s">
        <v>322</v>
      </c>
      <c r="B97" s="324" t="s">
        <v>79</v>
      </c>
      <c r="C97" s="311" t="s">
        <v>93</v>
      </c>
      <c r="D97" s="311"/>
      <c r="E97" s="325">
        <f>E95</f>
        <v>-7340771.110000003</v>
      </c>
      <c r="F97" s="326"/>
    </row>
    <row r="98" spans="1:6" ht="23.25" customHeight="1" thickBot="1">
      <c r="A98" s="323" t="s">
        <v>321</v>
      </c>
      <c r="B98" s="324" t="s">
        <v>80</v>
      </c>
      <c r="C98" s="311" t="s">
        <v>93</v>
      </c>
      <c r="D98" s="311"/>
      <c r="E98" s="325" t="s">
        <v>93</v>
      </c>
      <c r="F98" s="311"/>
    </row>
    <row r="99" spans="1:6" ht="23.25" customHeight="1" thickBot="1">
      <c r="A99" s="323" t="s">
        <v>323</v>
      </c>
      <c r="B99" s="324" t="s">
        <v>76</v>
      </c>
      <c r="C99" s="311"/>
      <c r="D99" s="311"/>
      <c r="E99" s="325"/>
      <c r="F99" s="311"/>
    </row>
    <row r="100" spans="1:6" ht="23.25" customHeight="1" thickBot="1">
      <c r="A100" s="323" t="s">
        <v>325</v>
      </c>
      <c r="B100" s="324" t="s">
        <v>82</v>
      </c>
      <c r="C100" s="311"/>
      <c r="D100" s="311"/>
      <c r="E100" s="327">
        <f>-1*E19</f>
        <v>-20613922.490000002</v>
      </c>
      <c r="F100" s="311"/>
    </row>
    <row r="101" spans="1:6" ht="23.25" customHeight="1" thickBot="1">
      <c r="A101" s="323" t="s">
        <v>324</v>
      </c>
      <c r="B101" s="324"/>
      <c r="C101" s="311" t="s">
        <v>209</v>
      </c>
      <c r="D101" s="311"/>
      <c r="E101" s="327">
        <f>E100</f>
        <v>-20613922.490000002</v>
      </c>
      <c r="F101" s="311"/>
    </row>
    <row r="102" spans="1:6" ht="23.25" customHeight="1" thickBot="1">
      <c r="A102" s="323" t="s">
        <v>326</v>
      </c>
      <c r="B102" s="324" t="s">
        <v>83</v>
      </c>
      <c r="C102" s="311"/>
      <c r="D102" s="311"/>
      <c r="E102" s="325">
        <f>Лист2!E240</f>
        <v>13273151.379999999</v>
      </c>
      <c r="F102" s="311"/>
    </row>
    <row r="103" spans="1:6" ht="23.25" customHeight="1" thickBot="1">
      <c r="A103" s="323" t="s">
        <v>170</v>
      </c>
      <c r="B103" s="324"/>
      <c r="C103" s="311" t="s">
        <v>210</v>
      </c>
      <c r="D103" s="311"/>
      <c r="E103" s="325">
        <f>E102</f>
        <v>13273151.379999999</v>
      </c>
      <c r="F103" s="311"/>
    </row>
    <row r="104" spans="1:6" ht="23.25" customHeight="1" thickBot="1">
      <c r="A104" s="323" t="s">
        <v>327</v>
      </c>
      <c r="B104" s="324" t="s">
        <v>85</v>
      </c>
      <c r="C104" s="311" t="s">
        <v>93</v>
      </c>
      <c r="D104" s="311" t="s">
        <v>93</v>
      </c>
      <c r="E104" s="318" t="s">
        <v>93</v>
      </c>
      <c r="F104" s="311" t="s">
        <v>93</v>
      </c>
    </row>
    <row r="105" spans="1:6" ht="23.25" customHeight="1" thickBot="1">
      <c r="A105" s="323" t="s">
        <v>328</v>
      </c>
      <c r="B105" s="324" t="s">
        <v>330</v>
      </c>
      <c r="C105" s="311" t="s">
        <v>93</v>
      </c>
      <c r="D105" s="311" t="s">
        <v>93</v>
      </c>
      <c r="E105" s="318" t="s">
        <v>93</v>
      </c>
      <c r="F105" s="311" t="s">
        <v>93</v>
      </c>
    </row>
    <row r="106" spans="1:6" ht="9.75" customHeight="1">
      <c r="A106" s="313" t="s">
        <v>329</v>
      </c>
      <c r="B106" s="328" t="s">
        <v>331</v>
      </c>
      <c r="C106" s="339" t="s">
        <v>93</v>
      </c>
      <c r="D106" s="339" t="s">
        <v>93</v>
      </c>
      <c r="E106" s="340" t="s">
        <v>93</v>
      </c>
      <c r="F106" s="339" t="s">
        <v>93</v>
      </c>
    </row>
    <row r="107" spans="1:6" ht="12.75" customHeight="1">
      <c r="A107" s="329"/>
      <c r="B107" s="313"/>
      <c r="C107" s="330"/>
      <c r="D107" s="331"/>
      <c r="E107" s="332"/>
      <c r="F107" s="287"/>
    </row>
    <row r="108" spans="1:6" ht="15.75" customHeight="1">
      <c r="A108" s="315" t="s">
        <v>337</v>
      </c>
      <c r="B108" s="315"/>
      <c r="C108" s="285" t="s">
        <v>566</v>
      </c>
      <c r="D108" s="333"/>
      <c r="E108" s="334"/>
      <c r="F108" s="333"/>
    </row>
    <row r="109" spans="1:6" ht="9.75" customHeight="1">
      <c r="A109" s="283" t="s">
        <v>289</v>
      </c>
      <c r="B109" s="283"/>
      <c r="C109" s="283"/>
      <c r="D109" s="333"/>
      <c r="E109" s="334"/>
      <c r="F109" s="333"/>
    </row>
    <row r="110" spans="1:6" ht="12.75" customHeight="1">
      <c r="A110" s="335"/>
      <c r="B110" s="315"/>
      <c r="C110" s="336"/>
      <c r="D110" s="333"/>
      <c r="E110" s="334"/>
      <c r="F110" s="333"/>
    </row>
    <row r="111" spans="1:6" ht="12.75">
      <c r="A111" s="315" t="s">
        <v>353</v>
      </c>
      <c r="B111" s="315"/>
      <c r="C111" s="285" t="s">
        <v>354</v>
      </c>
      <c r="D111" s="333"/>
      <c r="E111" s="334"/>
      <c r="F111" s="333"/>
    </row>
    <row r="112" spans="1:6" ht="12.75">
      <c r="A112" s="315" t="s">
        <v>290</v>
      </c>
      <c r="B112" s="315"/>
      <c r="C112" s="337"/>
      <c r="D112" s="333"/>
      <c r="E112" s="291"/>
      <c r="F112" s="292"/>
    </row>
    <row r="113" spans="1:6" ht="12.75">
      <c r="A113" s="335"/>
      <c r="B113" s="283"/>
      <c r="C113" s="283"/>
      <c r="D113" s="333"/>
      <c r="E113" s="334"/>
      <c r="F113" s="292"/>
    </row>
    <row r="114" spans="1:6" ht="12.75">
      <c r="A114" s="283" t="s">
        <v>567</v>
      </c>
      <c r="B114" s="283"/>
      <c r="C114" s="283"/>
      <c r="D114" s="333"/>
      <c r="E114" s="334"/>
      <c r="F114" s="292"/>
    </row>
    <row r="115" spans="1:6" ht="12.75">
      <c r="A115" s="337"/>
      <c r="B115" s="337"/>
      <c r="C115" s="338"/>
      <c r="D115" s="339"/>
      <c r="E115" s="340"/>
      <c r="F115" s="339"/>
    </row>
    <row r="116" spans="1:6" ht="12.75">
      <c r="A116" s="283"/>
      <c r="B116" s="283"/>
      <c r="C116" s="283"/>
      <c r="D116" s="341"/>
      <c r="E116" s="342"/>
      <c r="F116" s="343"/>
    </row>
    <row r="117" spans="1:6" ht="12.75">
      <c r="A117" s="283"/>
      <c r="B117" s="283"/>
      <c r="C117" s="283"/>
      <c r="D117" s="341"/>
      <c r="E117" s="342"/>
      <c r="F117" s="343"/>
    </row>
    <row r="118" spans="1:6" ht="12.75">
      <c r="A118" s="283"/>
      <c r="B118" s="283"/>
      <c r="C118" s="283"/>
      <c r="D118" s="341"/>
      <c r="E118" s="342"/>
      <c r="F118" s="343"/>
    </row>
    <row r="119" spans="1:6" ht="12.75">
      <c r="A119" s="283"/>
      <c r="B119" s="283"/>
      <c r="C119" s="283"/>
      <c r="D119" s="341"/>
      <c r="E119" s="342"/>
      <c r="F119" s="343"/>
    </row>
    <row r="120" spans="1:6" ht="12.75">
      <c r="A120" s="283"/>
      <c r="B120" s="283"/>
      <c r="C120" s="283"/>
      <c r="D120" s="341"/>
      <c r="E120" s="342"/>
      <c r="F120" s="343"/>
    </row>
    <row r="121" spans="1:6" ht="12.75">
      <c r="A121" s="283"/>
      <c r="B121" s="283"/>
      <c r="C121" s="283"/>
      <c r="D121" s="341"/>
      <c r="E121" s="342"/>
      <c r="F121" s="343"/>
    </row>
    <row r="122" spans="1:6" ht="12.75">
      <c r="A122" s="283"/>
      <c r="B122" s="283"/>
      <c r="C122" s="283"/>
      <c r="D122" s="341"/>
      <c r="E122" s="342"/>
      <c r="F122" s="343"/>
    </row>
    <row r="123" spans="1:6" ht="12.75">
      <c r="A123" s="283"/>
      <c r="B123" s="283"/>
      <c r="C123" s="283"/>
      <c r="D123" s="341"/>
      <c r="E123" s="342"/>
      <c r="F123" s="343"/>
    </row>
    <row r="124" spans="1:6" ht="12.75">
      <c r="A124" s="283"/>
      <c r="B124" s="283"/>
      <c r="C124" s="283"/>
      <c r="D124" s="341"/>
      <c r="E124" s="342"/>
      <c r="F124" s="343"/>
    </row>
    <row r="125" spans="1:6" ht="12.75">
      <c r="A125" s="283"/>
      <c r="B125" s="283"/>
      <c r="C125" s="283"/>
      <c r="D125" s="341"/>
      <c r="E125" s="342"/>
      <c r="F125" s="343"/>
    </row>
    <row r="126" spans="1:6" ht="12.75">
      <c r="A126" s="283"/>
      <c r="B126" s="283"/>
      <c r="C126" s="283"/>
      <c r="D126" s="341"/>
      <c r="E126" s="342"/>
      <c r="F126" s="343"/>
    </row>
    <row r="127" spans="1:6" ht="12.75">
      <c r="A127" s="283"/>
      <c r="B127" s="283"/>
      <c r="C127" s="283"/>
      <c r="D127" s="341"/>
      <c r="E127" s="342"/>
      <c r="F127" s="343"/>
    </row>
    <row r="128" spans="1:6" ht="12.75">
      <c r="A128" s="283"/>
      <c r="B128" s="283"/>
      <c r="C128" s="283"/>
      <c r="D128" s="341"/>
      <c r="E128" s="342"/>
      <c r="F128" s="343"/>
    </row>
    <row r="129" spans="1:6" ht="12.75">
      <c r="A129" s="283"/>
      <c r="B129" s="283"/>
      <c r="C129" s="283"/>
      <c r="D129" s="341"/>
      <c r="E129" s="342"/>
      <c r="F129" s="343"/>
    </row>
    <row r="130" spans="1:6" ht="12.75">
      <c r="A130" s="283"/>
      <c r="B130" s="283"/>
      <c r="C130" s="283"/>
      <c r="D130" s="341"/>
      <c r="E130" s="342"/>
      <c r="F130" s="343"/>
    </row>
    <row r="131" spans="1:6" ht="12.75">
      <c r="A131" s="283"/>
      <c r="B131" s="283"/>
      <c r="C131" s="283"/>
      <c r="D131" s="341"/>
      <c r="E131" s="342"/>
      <c r="F131" s="343"/>
    </row>
    <row r="132" spans="1:6" ht="12.75">
      <c r="A132" s="283"/>
      <c r="B132" s="283"/>
      <c r="C132" s="283"/>
      <c r="D132" s="341"/>
      <c r="E132" s="342"/>
      <c r="F132" s="343"/>
    </row>
    <row r="133" spans="1:6" ht="12.75">
      <c r="A133" s="283"/>
      <c r="B133" s="283"/>
      <c r="C133" s="283"/>
      <c r="D133" s="341"/>
      <c r="E133" s="342"/>
      <c r="F133" s="343"/>
    </row>
    <row r="134" spans="1:6" ht="12.75">
      <c r="A134" s="283"/>
      <c r="B134" s="283"/>
      <c r="C134" s="283"/>
      <c r="D134" s="341"/>
      <c r="E134" s="342"/>
      <c r="F134" s="343"/>
    </row>
    <row r="135" spans="1:6" ht="12.75">
      <c r="A135" s="283"/>
      <c r="B135" s="283"/>
      <c r="C135" s="283"/>
      <c r="D135" s="341"/>
      <c r="E135" s="342"/>
      <c r="F135" s="343"/>
    </row>
    <row r="136" spans="1:6" ht="12.75">
      <c r="A136" s="283"/>
      <c r="B136" s="283"/>
      <c r="C136" s="283"/>
      <c r="D136" s="341"/>
      <c r="E136" s="342"/>
      <c r="F136" s="343"/>
    </row>
    <row r="137" spans="1:6" ht="12.75">
      <c r="A137" s="283"/>
      <c r="B137" s="283"/>
      <c r="C137" s="283"/>
      <c r="D137" s="341"/>
      <c r="E137" s="342"/>
      <c r="F137" s="343"/>
    </row>
    <row r="138" spans="1:6" ht="12.75">
      <c r="A138" s="283"/>
      <c r="B138" s="283"/>
      <c r="C138" s="283"/>
      <c r="D138" s="341"/>
      <c r="E138" s="342"/>
      <c r="F138" s="343"/>
    </row>
    <row r="139" spans="1:6" ht="12.75">
      <c r="A139" s="283"/>
      <c r="B139" s="283"/>
      <c r="C139" s="283"/>
      <c r="D139" s="341"/>
      <c r="E139" s="342"/>
      <c r="F139" s="343"/>
    </row>
    <row r="140" spans="1:6" ht="12.75">
      <c r="A140" s="283"/>
      <c r="B140" s="283"/>
      <c r="C140" s="283"/>
      <c r="D140" s="341"/>
      <c r="E140" s="342"/>
      <c r="F140" s="343"/>
    </row>
    <row r="141" spans="1:6" ht="12.75">
      <c r="A141" s="283"/>
      <c r="B141" s="283"/>
      <c r="C141" s="283"/>
      <c r="D141" s="341"/>
      <c r="E141" s="342"/>
      <c r="F141" s="343"/>
    </row>
    <row r="142" spans="1:6" ht="12.75">
      <c r="A142" s="283"/>
      <c r="B142" s="283"/>
      <c r="C142" s="283"/>
      <c r="D142" s="341"/>
      <c r="E142" s="342"/>
      <c r="F142" s="343"/>
    </row>
    <row r="143" spans="1:6" ht="12.75">
      <c r="A143" s="283"/>
      <c r="B143" s="283"/>
      <c r="C143" s="283"/>
      <c r="D143" s="341"/>
      <c r="E143" s="342"/>
      <c r="F143" s="343"/>
    </row>
    <row r="144" spans="1:6" ht="12.75">
      <c r="A144" s="283"/>
      <c r="B144" s="283"/>
      <c r="C144" s="283"/>
      <c r="D144" s="341"/>
      <c r="E144" s="342"/>
      <c r="F144" s="343"/>
    </row>
    <row r="145" spans="1:6" ht="12.75">
      <c r="A145" s="283"/>
      <c r="B145" s="283"/>
      <c r="C145" s="283"/>
      <c r="D145" s="341"/>
      <c r="E145" s="342"/>
      <c r="F145" s="343"/>
    </row>
    <row r="146" spans="1:6" ht="12.75">
      <c r="A146" s="283"/>
      <c r="B146" s="283"/>
      <c r="C146" s="283"/>
      <c r="D146" s="341"/>
      <c r="E146" s="342"/>
      <c r="F146" s="343"/>
    </row>
    <row r="147" spans="1:6" ht="12.75">
      <c r="A147" s="283"/>
      <c r="B147" s="283"/>
      <c r="C147" s="283"/>
      <c r="D147" s="341"/>
      <c r="E147" s="342"/>
      <c r="F147" s="343"/>
    </row>
    <row r="148" spans="1:6" ht="12.75">
      <c r="A148" s="283"/>
      <c r="B148" s="283"/>
      <c r="C148" s="283"/>
      <c r="D148" s="341"/>
      <c r="E148" s="342"/>
      <c r="F148" s="343"/>
    </row>
    <row r="149" spans="1:6" ht="12.75">
      <c r="A149" s="283"/>
      <c r="B149" s="283"/>
      <c r="C149" s="283"/>
      <c r="D149" s="341"/>
      <c r="E149" s="342"/>
      <c r="F149" s="343"/>
    </row>
    <row r="150" spans="1:6" ht="12.75">
      <c r="A150" s="283"/>
      <c r="B150" s="283"/>
      <c r="C150" s="283"/>
      <c r="D150" s="341"/>
      <c r="E150" s="342"/>
      <c r="F150" s="343"/>
    </row>
    <row r="151" spans="1:6" ht="12.75">
      <c r="A151" s="283"/>
      <c r="B151" s="283"/>
      <c r="C151" s="283"/>
      <c r="D151" s="341"/>
      <c r="E151" s="342"/>
      <c r="F151" s="343"/>
    </row>
    <row r="152" spans="1:6" ht="12.75">
      <c r="A152" s="283"/>
      <c r="B152" s="283"/>
      <c r="C152" s="283"/>
      <c r="D152" s="341"/>
      <c r="E152" s="342"/>
      <c r="F152" s="343"/>
    </row>
    <row r="153" spans="1:6" ht="12.75">
      <c r="A153" s="283"/>
      <c r="B153" s="283"/>
      <c r="C153" s="283"/>
      <c r="D153" s="341"/>
      <c r="E153" s="342"/>
      <c r="F153" s="343"/>
    </row>
    <row r="154" spans="1:6" ht="12.75">
      <c r="A154" s="283"/>
      <c r="B154" s="283"/>
      <c r="C154" s="283"/>
      <c r="D154" s="341"/>
      <c r="E154" s="342"/>
      <c r="F154" s="343"/>
    </row>
    <row r="155" spans="1:6" ht="12.75">
      <c r="A155" s="283"/>
      <c r="B155" s="283"/>
      <c r="C155" s="283"/>
      <c r="D155" s="341"/>
      <c r="E155" s="342"/>
      <c r="F155" s="343"/>
    </row>
    <row r="156" spans="1:6" ht="12.75">
      <c r="A156" s="283"/>
      <c r="B156" s="283"/>
      <c r="C156" s="283"/>
      <c r="D156" s="341"/>
      <c r="E156" s="342"/>
      <c r="F156" s="343"/>
    </row>
    <row r="157" spans="1:6" ht="12.75">
      <c r="A157" s="283"/>
      <c r="B157" s="283"/>
      <c r="C157" s="283"/>
      <c r="D157" s="341"/>
      <c r="E157" s="342"/>
      <c r="F157" s="343"/>
    </row>
    <row r="158" spans="1:6" ht="12.75">
      <c r="A158" s="283"/>
      <c r="B158" s="283"/>
      <c r="C158" s="283"/>
      <c r="D158" s="341"/>
      <c r="E158" s="342"/>
      <c r="F158" s="343"/>
    </row>
    <row r="159" spans="1:6" ht="12.75">
      <c r="A159" s="283"/>
      <c r="B159" s="283"/>
      <c r="C159" s="283"/>
      <c r="D159" s="341"/>
      <c r="E159" s="342"/>
      <c r="F159" s="343"/>
    </row>
    <row r="160" spans="1:6" ht="12.75">
      <c r="A160" s="283"/>
      <c r="B160" s="283"/>
      <c r="C160" s="283"/>
      <c r="D160" s="341"/>
      <c r="E160" s="342"/>
      <c r="F160" s="343"/>
    </row>
    <row r="161" spans="1:6" ht="12.75">
      <c r="A161" s="283"/>
      <c r="B161" s="283"/>
      <c r="C161" s="283"/>
      <c r="D161" s="341"/>
      <c r="E161" s="342"/>
      <c r="F161" s="343"/>
    </row>
    <row r="162" spans="1:6" ht="12.75">
      <c r="A162" s="283"/>
      <c r="B162" s="283"/>
      <c r="C162" s="283"/>
      <c r="D162" s="341"/>
      <c r="E162" s="342"/>
      <c r="F162" s="343"/>
    </row>
    <row r="163" spans="1:6" ht="12.75">
      <c r="A163" s="283"/>
      <c r="B163" s="283"/>
      <c r="C163" s="283"/>
      <c r="D163" s="341"/>
      <c r="E163" s="342"/>
      <c r="F163" s="343"/>
    </row>
    <row r="164" spans="1:6" ht="12.75">
      <c r="A164" s="283"/>
      <c r="B164" s="283"/>
      <c r="C164" s="283"/>
      <c r="D164" s="341"/>
      <c r="E164" s="342"/>
      <c r="F164" s="343"/>
    </row>
    <row r="165" spans="1:6" ht="12.75">
      <c r="A165" s="283"/>
      <c r="B165" s="283"/>
      <c r="C165" s="283"/>
      <c r="D165" s="341"/>
      <c r="E165" s="342"/>
      <c r="F165" s="343"/>
    </row>
    <row r="166" spans="1:6" ht="12.75">
      <c r="A166" s="283"/>
      <c r="B166" s="283"/>
      <c r="C166" s="283"/>
      <c r="D166" s="341"/>
      <c r="E166" s="342"/>
      <c r="F166" s="343"/>
    </row>
    <row r="167" spans="1:6" ht="12.75">
      <c r="A167" s="283"/>
      <c r="B167" s="283"/>
      <c r="C167" s="283"/>
      <c r="D167" s="341"/>
      <c r="E167" s="342"/>
      <c r="F167" s="343"/>
    </row>
    <row r="168" spans="1:6" ht="12.75">
      <c r="A168" s="283"/>
      <c r="B168" s="283"/>
      <c r="C168" s="283"/>
      <c r="D168" s="341"/>
      <c r="E168" s="342"/>
      <c r="F168" s="343"/>
    </row>
    <row r="169" spans="1:6" ht="12.75">
      <c r="A169" s="283"/>
      <c r="B169" s="283"/>
      <c r="C169" s="283"/>
      <c r="D169" s="341"/>
      <c r="E169" s="342"/>
      <c r="F169" s="343"/>
    </row>
    <row r="170" spans="1:6" ht="12.75">
      <c r="A170" s="283"/>
      <c r="B170" s="283"/>
      <c r="C170" s="283"/>
      <c r="D170" s="341"/>
      <c r="E170" s="342"/>
      <c r="F170" s="343"/>
    </row>
    <row r="171" spans="1:6" ht="12.75">
      <c r="A171" s="283"/>
      <c r="B171" s="283"/>
      <c r="C171" s="283"/>
      <c r="D171" s="341"/>
      <c r="E171" s="342"/>
      <c r="F171" s="343"/>
    </row>
    <row r="172" spans="1:6" ht="12.75">
      <c r="A172" s="283"/>
      <c r="B172" s="283"/>
      <c r="C172" s="283"/>
      <c r="D172" s="341"/>
      <c r="E172" s="342"/>
      <c r="F172" s="343"/>
    </row>
    <row r="173" spans="1:6" ht="12.75">
      <c r="A173" s="283"/>
      <c r="B173" s="283"/>
      <c r="C173" s="283"/>
      <c r="D173" s="341"/>
      <c r="E173" s="342"/>
      <c r="F173" s="343"/>
    </row>
    <row r="174" spans="1:6" ht="12.75">
      <c r="A174" s="283"/>
      <c r="B174" s="283"/>
      <c r="C174" s="283"/>
      <c r="D174" s="341"/>
      <c r="E174" s="342"/>
      <c r="F174" s="343"/>
    </row>
    <row r="175" spans="1:6" ht="12.75">
      <c r="A175" s="283"/>
      <c r="B175" s="283"/>
      <c r="C175" s="283"/>
      <c r="D175" s="341"/>
      <c r="E175" s="342"/>
      <c r="F175" s="343"/>
    </row>
    <row r="176" spans="1:6" ht="12.75">
      <c r="A176" s="283"/>
      <c r="B176" s="283"/>
      <c r="C176" s="283"/>
      <c r="D176" s="341"/>
      <c r="E176" s="342"/>
      <c r="F176" s="343"/>
    </row>
    <row r="177" spans="1:6" ht="12.75">
      <c r="A177" s="283"/>
      <c r="B177" s="283"/>
      <c r="C177" s="283"/>
      <c r="D177" s="341"/>
      <c r="E177" s="342"/>
      <c r="F177" s="343"/>
    </row>
    <row r="178" spans="1:6" ht="12.75">
      <c r="A178" s="283"/>
      <c r="B178" s="283"/>
      <c r="C178" s="283"/>
      <c r="D178" s="341"/>
      <c r="E178" s="342"/>
      <c r="F178" s="343"/>
    </row>
    <row r="179" spans="1:6" ht="12.75">
      <c r="A179" s="283"/>
      <c r="B179" s="283"/>
      <c r="C179" s="283"/>
      <c r="D179" s="341"/>
      <c r="E179" s="342"/>
      <c r="F179" s="343"/>
    </row>
    <row r="180" spans="1:6" ht="12.75">
      <c r="A180" s="283"/>
      <c r="B180" s="283"/>
      <c r="C180" s="283"/>
      <c r="D180" s="341"/>
      <c r="E180" s="342"/>
      <c r="F180" s="343"/>
    </row>
    <row r="181" spans="1:6" ht="12.75">
      <c r="A181" s="283"/>
      <c r="B181" s="283"/>
      <c r="C181" s="283"/>
      <c r="D181" s="341"/>
      <c r="E181" s="342"/>
      <c r="F181" s="343"/>
    </row>
    <row r="182" spans="1:6" ht="12.75">
      <c r="A182" s="283"/>
      <c r="B182" s="283"/>
      <c r="C182" s="283"/>
      <c r="D182" s="341"/>
      <c r="E182" s="342"/>
      <c r="F182" s="343"/>
    </row>
    <row r="183" spans="1:6" ht="12.75">
      <c r="A183" s="283"/>
      <c r="B183" s="283"/>
      <c r="C183" s="283"/>
      <c r="D183" s="341"/>
      <c r="E183" s="342"/>
      <c r="F183" s="343"/>
    </row>
    <row r="184" spans="1:6" ht="12.75">
      <c r="A184" s="283"/>
      <c r="B184" s="283"/>
      <c r="C184" s="283"/>
      <c r="D184" s="341"/>
      <c r="E184" s="342"/>
      <c r="F184" s="343"/>
    </row>
    <row r="185" spans="1:6" ht="12.75">
      <c r="A185" s="283"/>
      <c r="B185" s="283"/>
      <c r="C185" s="283"/>
      <c r="D185" s="341"/>
      <c r="E185" s="342"/>
      <c r="F185" s="343"/>
    </row>
    <row r="186" spans="1:6" ht="12.75">
      <c r="A186" s="283"/>
      <c r="B186" s="283"/>
      <c r="C186" s="283"/>
      <c r="D186" s="341"/>
      <c r="E186" s="342"/>
      <c r="F186" s="343"/>
    </row>
    <row r="187" spans="1:6" ht="12.75">
      <c r="A187" s="283"/>
      <c r="B187" s="283"/>
      <c r="C187" s="283"/>
      <c r="D187" s="341"/>
      <c r="E187" s="342"/>
      <c r="F187" s="343"/>
    </row>
    <row r="188" spans="1:6" ht="12.75">
      <c r="A188" s="283"/>
      <c r="B188" s="283"/>
      <c r="C188" s="283"/>
      <c r="D188" s="341"/>
      <c r="E188" s="342"/>
      <c r="F188" s="343"/>
    </row>
    <row r="189" spans="1:6" ht="12.75">
      <c r="A189" s="283"/>
      <c r="B189" s="283"/>
      <c r="C189" s="283"/>
      <c r="D189" s="341"/>
      <c r="E189" s="342"/>
      <c r="F189" s="343"/>
    </row>
    <row r="190" spans="1:6" ht="12.75">
      <c r="A190" s="283"/>
      <c r="B190" s="283"/>
      <c r="C190" s="283"/>
      <c r="D190" s="341"/>
      <c r="E190" s="342"/>
      <c r="F190" s="343"/>
    </row>
    <row r="191" spans="1:6" ht="12.75">
      <c r="A191" s="283"/>
      <c r="B191" s="283"/>
      <c r="C191" s="283"/>
      <c r="D191" s="341"/>
      <c r="E191" s="342"/>
      <c r="F191" s="343"/>
    </row>
    <row r="192" spans="1:6" ht="12.75">
      <c r="A192" s="283"/>
      <c r="B192" s="283"/>
      <c r="C192" s="283"/>
      <c r="D192" s="341"/>
      <c r="E192" s="342"/>
      <c r="F192" s="343"/>
    </row>
    <row r="193" spans="1:6" ht="12.75">
      <c r="A193" s="283"/>
      <c r="B193" s="283"/>
      <c r="C193" s="283"/>
      <c r="D193" s="341"/>
      <c r="E193" s="342"/>
      <c r="F193" s="343"/>
    </row>
    <row r="194" spans="1:6" ht="12.75">
      <c r="A194" s="283"/>
      <c r="B194" s="283"/>
      <c r="C194" s="283"/>
      <c r="D194" s="341"/>
      <c r="E194" s="342"/>
      <c r="F194" s="343"/>
    </row>
    <row r="195" spans="1:6" ht="12.75">
      <c r="A195" s="283"/>
      <c r="B195" s="283"/>
      <c r="C195" s="283"/>
      <c r="D195" s="341"/>
      <c r="E195" s="342"/>
      <c r="F195" s="343"/>
    </row>
    <row r="196" spans="1:6" ht="12.75">
      <c r="A196" s="283"/>
      <c r="B196" s="283"/>
      <c r="C196" s="283"/>
      <c r="D196" s="341"/>
      <c r="E196" s="342"/>
      <c r="F196" s="343"/>
    </row>
  </sheetData>
  <sheetProtection/>
  <mergeCells count="1">
    <mergeCell ref="A2:D2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9"/>
  <sheetViews>
    <sheetView zoomScale="150" zoomScaleNormal="150" zoomScalePageLayoutView="0" workbookViewId="0" topLeftCell="A138">
      <selection activeCell="C247" sqref="C247"/>
    </sheetView>
  </sheetViews>
  <sheetFormatPr defaultColWidth="9.00390625" defaultRowHeight="12.75"/>
  <cols>
    <col min="1" max="1" width="34.375" style="1" customWidth="1"/>
    <col min="2" max="2" width="4.625" style="1" customWidth="1"/>
    <col min="3" max="3" width="20.75390625" style="1" customWidth="1"/>
    <col min="4" max="5" width="15.75390625" style="240" customWidth="1"/>
    <col min="6" max="6" width="15.75390625" style="241" customWidth="1"/>
    <col min="7" max="7" width="1.625" style="1" hidden="1" customWidth="1"/>
    <col min="8" max="8" width="13.25390625" style="1" bestFit="1" customWidth="1"/>
    <col min="9" max="9" width="10.875" style="1" bestFit="1" customWidth="1"/>
    <col min="10" max="10" width="13.25390625" style="1" bestFit="1" customWidth="1"/>
    <col min="11" max="16384" width="9.125" style="1" customWidth="1"/>
  </cols>
  <sheetData>
    <row r="1" spans="1:7" ht="15">
      <c r="A1" s="182"/>
      <c r="B1" s="183"/>
      <c r="C1" s="184"/>
      <c r="D1" s="234"/>
      <c r="E1" s="235" t="s">
        <v>122</v>
      </c>
      <c r="F1" s="235"/>
      <c r="G1" s="5"/>
    </row>
    <row r="2" spans="1:7" ht="15.75" thickBot="1">
      <c r="A2" s="225"/>
      <c r="B2" s="225"/>
      <c r="C2" s="426" t="s">
        <v>279</v>
      </c>
      <c r="D2" s="426"/>
      <c r="E2" s="426"/>
      <c r="F2" s="236"/>
      <c r="G2" s="9"/>
    </row>
    <row r="3" spans="1:7" ht="12" customHeight="1">
      <c r="A3" s="433" t="s">
        <v>45</v>
      </c>
      <c r="B3" s="433" t="s">
        <v>63</v>
      </c>
      <c r="C3" s="438" t="s">
        <v>113</v>
      </c>
      <c r="D3" s="439" t="s">
        <v>318</v>
      </c>
      <c r="E3" s="430" t="s">
        <v>317</v>
      </c>
      <c r="F3" s="427" t="s">
        <v>316</v>
      </c>
      <c r="G3" s="157"/>
    </row>
    <row r="4" spans="1:7" ht="9.75" customHeight="1">
      <c r="A4" s="434"/>
      <c r="B4" s="436"/>
      <c r="C4" s="436"/>
      <c r="D4" s="436"/>
      <c r="E4" s="431"/>
      <c r="F4" s="428"/>
      <c r="G4" s="17"/>
    </row>
    <row r="5" spans="1:7" ht="11.25" customHeight="1">
      <c r="A5" s="434"/>
      <c r="B5" s="436"/>
      <c r="C5" s="436"/>
      <c r="D5" s="436"/>
      <c r="E5" s="431"/>
      <c r="F5" s="428"/>
      <c r="G5" s="65" t="s">
        <v>115</v>
      </c>
    </row>
    <row r="6" spans="1:7" ht="11.25" customHeight="1">
      <c r="A6" s="434"/>
      <c r="B6" s="436"/>
      <c r="C6" s="436"/>
      <c r="D6" s="436"/>
      <c r="E6" s="431"/>
      <c r="F6" s="428"/>
      <c r="G6" s="65" t="s">
        <v>117</v>
      </c>
    </row>
    <row r="7" spans="1:7" ht="10.5" customHeight="1">
      <c r="A7" s="434"/>
      <c r="B7" s="436"/>
      <c r="C7" s="436"/>
      <c r="D7" s="436"/>
      <c r="E7" s="431"/>
      <c r="F7" s="428"/>
      <c r="G7" s="65" t="s">
        <v>114</v>
      </c>
    </row>
    <row r="8" spans="1:7" ht="11.25" customHeight="1" thickBot="1">
      <c r="A8" s="435"/>
      <c r="B8" s="437"/>
      <c r="C8" s="437"/>
      <c r="D8" s="437"/>
      <c r="E8" s="432"/>
      <c r="F8" s="429"/>
      <c r="G8" s="65" t="s">
        <v>116</v>
      </c>
    </row>
    <row r="9" spans="1:7" ht="13.5" thickBot="1">
      <c r="A9" s="227">
        <v>1</v>
      </c>
      <c r="B9" s="227">
        <v>2</v>
      </c>
      <c r="C9" s="227">
        <v>3</v>
      </c>
      <c r="D9" s="226" t="s">
        <v>40</v>
      </c>
      <c r="E9" s="226" t="s">
        <v>41</v>
      </c>
      <c r="F9" s="228" t="s">
        <v>55</v>
      </c>
      <c r="G9" s="224" t="s">
        <v>118</v>
      </c>
    </row>
    <row r="10" spans="1:7" s="30" customFormat="1" ht="15" customHeight="1" thickBot="1">
      <c r="A10" s="231" t="s">
        <v>119</v>
      </c>
      <c r="B10" s="232" t="s">
        <v>120</v>
      </c>
      <c r="C10" s="232" t="s">
        <v>93</v>
      </c>
      <c r="D10" s="237">
        <f>D11+D17+D20+D27+D30+D33+D36+D39+D42+D47+D50+D54+D58+D62+D65+D68+D73+D78+D82+D85+D90+D93+D97+D108+D111+D116+D119+D122+D125+D128+D135+D140+D143+D146+D149+D152+D155+D160+D165+D168+D171+D175+D178+D182+D187+D190+D196+D199+D202+D206+D209+D212+D215+D220+D225+D228+D231+D236+D24</f>
        <v>59828277.49</v>
      </c>
      <c r="E10" s="237">
        <f>E11+E17+E20+E24+E27+E33+E50+E54+E58+E62+E68+E73+E78+E82+E85+E90+E93+E97+E108+E122+E125+E128+E140+E146+E152+E155+E160+E165+E168+E171+E175+E178+E182+E190+E196+E199+E202+E206+E212+E215+E220+E231</f>
        <v>13273151.379999999</v>
      </c>
      <c r="F10" s="237">
        <f>D10-E10</f>
        <v>46555126.11</v>
      </c>
      <c r="G10" s="237" t="e">
        <f>G11+G17+G20+G27+G30+G33+G36+G39+G42+G47+G50+G54+G62+G65+G68+G73+G78+G82+G85+#REF!+G90+G93+G97+G108+G111+G116+G119+G122+G125+G128+G135+G140+G143+G146+G149+G152+G155+G160+G165+G168+G171+G175+G178+G182+G187+G190+G199+G202+G213+G196+G209+G206+G215+G220+G225+G228+G231+G236</f>
        <v>#REF!</v>
      </c>
    </row>
    <row r="11" spans="1:8" s="37" customFormat="1" ht="42" customHeight="1" thickBot="1">
      <c r="A11" s="185" t="s">
        <v>345</v>
      </c>
      <c r="B11" s="186"/>
      <c r="C11" s="243" t="s">
        <v>412</v>
      </c>
      <c r="D11" s="406">
        <f>D12+D13+D14</f>
        <v>7891016</v>
      </c>
      <c r="E11" s="406">
        <f>SUM(E12:E14)</f>
        <v>615563.82</v>
      </c>
      <c r="F11" s="406">
        <f>F12+F13+F14</f>
        <v>7275452.18</v>
      </c>
      <c r="G11" s="158" t="e">
        <f>#REF!-#REF!</f>
        <v>#REF!</v>
      </c>
      <c r="H11" s="266"/>
    </row>
    <row r="12" spans="1:7" s="169" customFormat="1" ht="15" customHeight="1" thickBot="1">
      <c r="A12" s="189" t="s">
        <v>153</v>
      </c>
      <c r="B12" s="190"/>
      <c r="C12" s="404" t="s">
        <v>411</v>
      </c>
      <c r="D12" s="407">
        <v>2891016</v>
      </c>
      <c r="E12" s="405">
        <v>615563.82</v>
      </c>
      <c r="F12" s="191">
        <f>D12-E12</f>
        <v>2275452.18</v>
      </c>
      <c r="G12" s="170" t="e">
        <f>#REF!-#REF!</f>
        <v>#REF!</v>
      </c>
    </row>
    <row r="13" spans="1:7" s="169" customFormat="1" ht="15" customHeight="1" thickBot="1">
      <c r="A13" s="189" t="s">
        <v>153</v>
      </c>
      <c r="B13" s="190"/>
      <c r="C13" s="404" t="s">
        <v>559</v>
      </c>
      <c r="D13" s="408">
        <v>4750000</v>
      </c>
      <c r="E13" s="405">
        <v>0</v>
      </c>
      <c r="F13" s="191">
        <f>D13-E13</f>
        <v>4750000</v>
      </c>
      <c r="G13" s="170"/>
    </row>
    <row r="14" spans="1:7" s="169" customFormat="1" ht="15" customHeight="1" thickBot="1">
      <c r="A14" s="189" t="s">
        <v>153</v>
      </c>
      <c r="B14" s="190"/>
      <c r="C14" s="404" t="s">
        <v>560</v>
      </c>
      <c r="D14" s="408">
        <v>250000</v>
      </c>
      <c r="E14" s="405">
        <v>0</v>
      </c>
      <c r="F14" s="191">
        <f>D14-E14</f>
        <v>250000</v>
      </c>
      <c r="G14" s="170"/>
    </row>
    <row r="15" spans="1:7" s="169" customFormat="1" ht="14.25" customHeight="1" thickBot="1">
      <c r="A15" s="189"/>
      <c r="B15" s="190"/>
      <c r="C15" s="226"/>
      <c r="D15" s="265"/>
      <c r="E15" s="191"/>
      <c r="F15" s="191"/>
      <c r="G15" s="170"/>
    </row>
    <row r="16" spans="1:7" s="169" customFormat="1" ht="10.5" customHeight="1" hidden="1" thickBot="1">
      <c r="A16" s="192"/>
      <c r="B16" s="190"/>
      <c r="C16" s="244"/>
      <c r="D16" s="193"/>
      <c r="E16" s="193"/>
      <c r="F16" s="193"/>
      <c r="G16" s="170"/>
    </row>
    <row r="17" spans="1:7" s="37" customFormat="1" ht="58.5" customHeight="1" thickBot="1">
      <c r="A17" s="185" t="s">
        <v>3</v>
      </c>
      <c r="B17" s="186"/>
      <c r="C17" s="243" t="s">
        <v>413</v>
      </c>
      <c r="D17" s="187">
        <f>D18</f>
        <v>3385.72</v>
      </c>
      <c r="E17" s="187">
        <f>E18</f>
        <v>0</v>
      </c>
      <c r="F17" s="187">
        <f>F18</f>
        <v>3385.72</v>
      </c>
      <c r="G17" s="187" t="e">
        <f>G18</f>
        <v>#REF!</v>
      </c>
    </row>
    <row r="18" spans="1:7" s="169" customFormat="1" ht="15" customHeight="1" thickBot="1">
      <c r="A18" s="189" t="s">
        <v>153</v>
      </c>
      <c r="B18" s="190"/>
      <c r="C18" s="226" t="s">
        <v>414</v>
      </c>
      <c r="D18" s="191">
        <v>3385.72</v>
      </c>
      <c r="E18" s="191">
        <v>0</v>
      </c>
      <c r="F18" s="191">
        <f>D18-E18</f>
        <v>3385.72</v>
      </c>
      <c r="G18" s="170" t="e">
        <f>#REF!-#REF!</f>
        <v>#REF!</v>
      </c>
    </row>
    <row r="19" spans="1:7" s="169" customFormat="1" ht="10.5" customHeight="1" thickBot="1">
      <c r="A19" s="192"/>
      <c r="B19" s="190"/>
      <c r="C19" s="244"/>
      <c r="D19" s="193"/>
      <c r="E19" s="193"/>
      <c r="F19" s="193"/>
      <c r="G19" s="170"/>
    </row>
    <row r="20" spans="1:7" s="167" customFormat="1" ht="54.75" customHeight="1" thickBot="1">
      <c r="A20" s="185" t="s">
        <v>4</v>
      </c>
      <c r="B20" s="194"/>
      <c r="C20" s="243" t="s">
        <v>420</v>
      </c>
      <c r="D20" s="187">
        <f>D21+D22</f>
        <v>7900</v>
      </c>
      <c r="E20" s="187">
        <f>E21+E22</f>
        <v>0</v>
      </c>
      <c r="F20" s="187">
        <f>F21+F22</f>
        <v>7900</v>
      </c>
      <c r="G20" s="166" t="e">
        <f>#REF!-#REF!</f>
        <v>#REF!</v>
      </c>
    </row>
    <row r="21" spans="1:7" s="172" customFormat="1" ht="15" customHeight="1" thickBot="1">
      <c r="A21" s="190" t="s">
        <v>166</v>
      </c>
      <c r="B21" s="195"/>
      <c r="C21" s="226" t="s">
        <v>416</v>
      </c>
      <c r="D21" s="191">
        <v>0</v>
      </c>
      <c r="E21" s="191">
        <v>0</v>
      </c>
      <c r="F21" s="191">
        <f>D21-E21</f>
        <v>0</v>
      </c>
      <c r="G21" s="170" t="e">
        <f>#REF!-#REF!</f>
        <v>#REF!</v>
      </c>
    </row>
    <row r="22" spans="1:7" s="172" customFormat="1" ht="15" customHeight="1" thickBot="1">
      <c r="A22" s="190" t="s">
        <v>166</v>
      </c>
      <c r="B22" s="195"/>
      <c r="C22" s="226" t="s">
        <v>415</v>
      </c>
      <c r="D22" s="191">
        <v>7900</v>
      </c>
      <c r="E22" s="191">
        <v>0</v>
      </c>
      <c r="F22" s="191">
        <f>D22-E22</f>
        <v>7900</v>
      </c>
      <c r="G22" s="170" t="e">
        <f>#REF!-#REF!</f>
        <v>#REF!</v>
      </c>
    </row>
    <row r="23" spans="1:7" s="172" customFormat="1" ht="10.5" customHeight="1" thickBot="1">
      <c r="A23" s="192"/>
      <c r="B23" s="195"/>
      <c r="C23" s="244"/>
      <c r="D23" s="193"/>
      <c r="E23" s="193"/>
      <c r="F23" s="193"/>
      <c r="G23" s="170" t="e">
        <f>#REF!-#REF!</f>
        <v>#REF!</v>
      </c>
    </row>
    <row r="24" spans="1:7" s="37" customFormat="1" ht="58.5" customHeight="1" thickBot="1">
      <c r="A24" s="185" t="s">
        <v>563</v>
      </c>
      <c r="B24" s="186"/>
      <c r="C24" s="243" t="s">
        <v>561</v>
      </c>
      <c r="D24" s="187">
        <f>D25</f>
        <v>65000</v>
      </c>
      <c r="E24" s="187">
        <f>E25</f>
        <v>4950</v>
      </c>
      <c r="F24" s="187">
        <f>F25</f>
        <v>60050</v>
      </c>
      <c r="G24" s="187" t="e">
        <f>G25</f>
        <v>#REF!</v>
      </c>
    </row>
    <row r="25" spans="1:7" s="169" customFormat="1" ht="15" customHeight="1" thickBot="1">
      <c r="A25" s="189" t="s">
        <v>153</v>
      </c>
      <c r="B25" s="190"/>
      <c r="C25" s="423" t="s">
        <v>562</v>
      </c>
      <c r="D25" s="191">
        <v>65000</v>
      </c>
      <c r="E25" s="191">
        <v>4950</v>
      </c>
      <c r="F25" s="191">
        <f>D25-E25</f>
        <v>60050</v>
      </c>
      <c r="G25" s="170" t="e">
        <f>#REF!-#REF!</f>
        <v>#REF!</v>
      </c>
    </row>
    <row r="26" spans="1:7" s="169" customFormat="1" ht="10.5" customHeight="1" thickBot="1">
      <c r="A26" s="192"/>
      <c r="B26" s="190"/>
      <c r="C26" s="244"/>
      <c r="D26" s="193"/>
      <c r="E26" s="193"/>
      <c r="F26" s="193"/>
      <c r="G26" s="170"/>
    </row>
    <row r="27" spans="1:7" s="30" customFormat="1" ht="75" customHeight="1" thickBot="1">
      <c r="A27" s="196" t="s">
        <v>8</v>
      </c>
      <c r="B27" s="197"/>
      <c r="C27" s="243" t="s">
        <v>418</v>
      </c>
      <c r="D27" s="187">
        <f>D28+D31</f>
        <v>1254401</v>
      </c>
      <c r="E27" s="187">
        <f>E28+E31</f>
        <v>610618.03</v>
      </c>
      <c r="F27" s="187">
        <f>F28+F31</f>
        <v>643782.97</v>
      </c>
      <c r="G27" s="158" t="e">
        <f>#REF!-#REF!</f>
        <v>#REF!</v>
      </c>
    </row>
    <row r="28" spans="1:8" s="172" customFormat="1" ht="15" customHeight="1" thickBot="1">
      <c r="A28" s="190" t="s">
        <v>140</v>
      </c>
      <c r="B28" s="198"/>
      <c r="C28" s="226" t="s">
        <v>417</v>
      </c>
      <c r="D28" s="191">
        <v>963442</v>
      </c>
      <c r="E28" s="191">
        <v>512571.2</v>
      </c>
      <c r="F28" s="199">
        <f>D28-E28</f>
        <v>450870.8</v>
      </c>
      <c r="G28" s="170" t="e">
        <f>#REF!-#REF!</f>
        <v>#REF!</v>
      </c>
      <c r="H28" s="249"/>
    </row>
    <row r="29" spans="1:7" s="172" customFormat="1" ht="9.75" customHeight="1" hidden="1" thickBot="1">
      <c r="A29" s="190"/>
      <c r="B29" s="198"/>
      <c r="C29" s="226"/>
      <c r="D29" s="191"/>
      <c r="E29" s="191"/>
      <c r="F29" s="199"/>
      <c r="G29" s="170"/>
    </row>
    <row r="30" spans="1:7" s="30" customFormat="1" ht="20.25" customHeight="1" hidden="1" thickBot="1">
      <c r="A30" s="200" t="s">
        <v>7</v>
      </c>
      <c r="B30" s="197"/>
      <c r="C30" s="243" t="s">
        <v>302</v>
      </c>
      <c r="D30" s="187">
        <v>0</v>
      </c>
      <c r="E30" s="187">
        <v>0</v>
      </c>
      <c r="F30" s="187">
        <f>F31</f>
        <v>192912.16999999998</v>
      </c>
      <c r="G30" s="158" t="e">
        <f>#REF!-#REF!</f>
        <v>#REF!</v>
      </c>
    </row>
    <row r="31" spans="1:8" s="172" customFormat="1" ht="15" customHeight="1" thickBot="1">
      <c r="A31" s="190" t="s">
        <v>144</v>
      </c>
      <c r="B31" s="201"/>
      <c r="C31" s="226" t="s">
        <v>419</v>
      </c>
      <c r="D31" s="191">
        <v>290959</v>
      </c>
      <c r="E31" s="191">
        <v>98046.83</v>
      </c>
      <c r="F31" s="199">
        <f>D31-E31</f>
        <v>192912.16999999998</v>
      </c>
      <c r="G31" s="170"/>
      <c r="H31" s="249"/>
    </row>
    <row r="32" spans="1:7" s="172" customFormat="1" ht="10.5" customHeight="1" thickBot="1">
      <c r="A32" s="192"/>
      <c r="B32" s="195"/>
      <c r="C32" s="244"/>
      <c r="D32" s="193"/>
      <c r="E32" s="193"/>
      <c r="F32" s="191"/>
      <c r="G32" s="170" t="e">
        <f>#REF!-#REF!</f>
        <v>#REF!</v>
      </c>
    </row>
    <row r="33" spans="1:7" s="37" customFormat="1" ht="87.75" customHeight="1" thickBot="1">
      <c r="A33" s="185" t="s">
        <v>6</v>
      </c>
      <c r="B33" s="194"/>
      <c r="C33" s="243" t="s">
        <v>421</v>
      </c>
      <c r="D33" s="187">
        <f>D34+D37+D35</f>
        <v>5133200.1</v>
      </c>
      <c r="E33" s="187">
        <f>E35+E37</f>
        <v>2040489.82</v>
      </c>
      <c r="F33" s="187">
        <f>D33-E33</f>
        <v>3092710.2799999993</v>
      </c>
      <c r="G33" s="159" t="e">
        <f>#REF!-#REF!</f>
        <v>#REF!</v>
      </c>
    </row>
    <row r="34" spans="1:8" s="37" customFormat="1" ht="15" customHeight="1" hidden="1" thickBot="1">
      <c r="A34" s="190" t="s">
        <v>140</v>
      </c>
      <c r="B34" s="198"/>
      <c r="C34" s="226" t="s">
        <v>564</v>
      </c>
      <c r="D34" s="191"/>
      <c r="E34" s="191"/>
      <c r="F34" s="199"/>
      <c r="G34" s="159" t="e">
        <f>#REF!-#REF!</f>
        <v>#REF!</v>
      </c>
      <c r="H34" s="266"/>
    </row>
    <row r="35" spans="1:7" s="169" customFormat="1" ht="18.75" customHeight="1" thickBot="1">
      <c r="A35" s="190" t="s">
        <v>140</v>
      </c>
      <c r="B35" s="198"/>
      <c r="C35" s="226" t="s">
        <v>422</v>
      </c>
      <c r="D35" s="191">
        <v>3942550</v>
      </c>
      <c r="E35" s="191">
        <v>1563962.37</v>
      </c>
      <c r="F35" s="199">
        <f>D35-E35</f>
        <v>2378587.63</v>
      </c>
      <c r="G35" s="161"/>
    </row>
    <row r="36" spans="1:7" s="37" customFormat="1" ht="0.75" customHeight="1" hidden="1" thickBot="1">
      <c r="A36" s="185" t="s">
        <v>5</v>
      </c>
      <c r="B36" s="194"/>
      <c r="C36" s="243" t="s">
        <v>303</v>
      </c>
      <c r="D36" s="187"/>
      <c r="E36" s="187"/>
      <c r="F36" s="187"/>
      <c r="G36" s="159" t="e">
        <f>#REF!-#REF!</f>
        <v>#REF!</v>
      </c>
    </row>
    <row r="37" spans="1:7" s="30" customFormat="1" ht="15" customHeight="1" thickBot="1">
      <c r="A37" s="190" t="s">
        <v>144</v>
      </c>
      <c r="B37" s="201"/>
      <c r="C37" s="226" t="s">
        <v>423</v>
      </c>
      <c r="D37" s="229">
        <f>1040650+150000.1</f>
        <v>1190650.1</v>
      </c>
      <c r="E37" s="230">
        <v>476527.45</v>
      </c>
      <c r="F37" s="199">
        <f>D37-E37</f>
        <v>714122.6500000001</v>
      </c>
      <c r="G37" s="159"/>
    </row>
    <row r="38" spans="1:7" s="30" customFormat="1" ht="9.75" customHeight="1" hidden="1" thickBot="1">
      <c r="A38" s="190"/>
      <c r="B38" s="201"/>
      <c r="C38" s="226"/>
      <c r="D38" s="191"/>
      <c r="E38" s="191"/>
      <c r="F38" s="191"/>
      <c r="G38" s="159"/>
    </row>
    <row r="39" spans="1:7" s="37" customFormat="1" ht="51.75" customHeight="1" hidden="1" thickBot="1">
      <c r="A39" s="202" t="s">
        <v>405</v>
      </c>
      <c r="B39" s="194"/>
      <c r="C39" s="243" t="s">
        <v>424</v>
      </c>
      <c r="D39" s="187">
        <f>D40</f>
        <v>0</v>
      </c>
      <c r="E39" s="187">
        <f>E40</f>
        <v>0</v>
      </c>
      <c r="F39" s="187">
        <f>D39-E39</f>
        <v>0</v>
      </c>
      <c r="G39" s="159" t="e">
        <f>#REF!-#REF!</f>
        <v>#REF!</v>
      </c>
    </row>
    <row r="40" spans="1:7" s="30" customFormat="1" ht="15" customHeight="1" hidden="1" thickBot="1">
      <c r="A40" s="190" t="s">
        <v>144</v>
      </c>
      <c r="B40" s="201"/>
      <c r="C40" s="226" t="s">
        <v>425</v>
      </c>
      <c r="D40" s="229">
        <v>0</v>
      </c>
      <c r="E40" s="230">
        <v>0</v>
      </c>
      <c r="F40" s="191">
        <f>D40-E40</f>
        <v>0</v>
      </c>
      <c r="G40" s="159"/>
    </row>
    <row r="41" spans="1:7" s="30" customFormat="1" ht="11.25" customHeight="1" hidden="1" thickBot="1">
      <c r="A41" s="190"/>
      <c r="B41" s="201"/>
      <c r="C41" s="226"/>
      <c r="D41" s="229"/>
      <c r="E41" s="230"/>
      <c r="F41" s="199"/>
      <c r="G41" s="159"/>
    </row>
    <row r="42" spans="1:7" s="37" customFormat="1" ht="91.5" customHeight="1" hidden="1" thickBot="1">
      <c r="A42" s="185" t="s">
        <v>9</v>
      </c>
      <c r="B42" s="194"/>
      <c r="C42" s="243" t="s">
        <v>426</v>
      </c>
      <c r="D42" s="187">
        <f>D43+D44+D45</f>
        <v>0</v>
      </c>
      <c r="E42" s="187">
        <f>E43+E44+E45</f>
        <v>0</v>
      </c>
      <c r="F42" s="187">
        <f>F43+F44+F45</f>
        <v>0</v>
      </c>
      <c r="G42" s="159" t="e">
        <f>#REF!-#REF!</f>
        <v>#REF!</v>
      </c>
    </row>
    <row r="43" spans="1:7" s="30" customFormat="1" ht="15" customHeight="1" hidden="1" thickBot="1">
      <c r="A43" s="190" t="s">
        <v>146</v>
      </c>
      <c r="B43" s="201"/>
      <c r="C43" s="226" t="s">
        <v>427</v>
      </c>
      <c r="D43" s="229">
        <v>0</v>
      </c>
      <c r="E43" s="230">
        <v>0</v>
      </c>
      <c r="F43" s="199">
        <f>D43-E43</f>
        <v>0</v>
      </c>
      <c r="G43" s="159"/>
    </row>
    <row r="44" spans="1:7" s="30" customFormat="1" ht="15" customHeight="1" hidden="1" thickBot="1">
      <c r="A44" s="190" t="s">
        <v>163</v>
      </c>
      <c r="B44" s="201"/>
      <c r="C44" s="226" t="s">
        <v>428</v>
      </c>
      <c r="D44" s="229">
        <v>0</v>
      </c>
      <c r="E44" s="230">
        <v>0</v>
      </c>
      <c r="F44" s="199">
        <f>D44-E44</f>
        <v>0</v>
      </c>
      <c r="G44" s="159"/>
    </row>
    <row r="45" spans="1:7" s="30" customFormat="1" ht="15" customHeight="1" hidden="1" thickBot="1">
      <c r="A45" s="190" t="s">
        <v>163</v>
      </c>
      <c r="B45" s="201"/>
      <c r="C45" s="226" t="s">
        <v>429</v>
      </c>
      <c r="D45" s="191">
        <v>0</v>
      </c>
      <c r="E45" s="191">
        <v>0</v>
      </c>
      <c r="F45" s="199">
        <f>D45-E45</f>
        <v>0</v>
      </c>
      <c r="G45" s="161" t="e">
        <f>#REF!-#REF!</f>
        <v>#REF!</v>
      </c>
    </row>
    <row r="46" spans="1:7" s="172" customFormat="1" ht="10.5" customHeight="1" hidden="1" thickBot="1">
      <c r="A46" s="192"/>
      <c r="B46" s="195"/>
      <c r="C46" s="244"/>
      <c r="D46" s="193"/>
      <c r="E46" s="193"/>
      <c r="F46" s="193"/>
      <c r="G46" s="170" t="e">
        <f>#REF!-#REF!</f>
        <v>#REF!</v>
      </c>
    </row>
    <row r="47" spans="1:7" s="37" customFormat="1" ht="42.75" customHeight="1" hidden="1" thickBot="1">
      <c r="A47" s="185" t="s">
        <v>10</v>
      </c>
      <c r="B47" s="194"/>
      <c r="C47" s="243" t="s">
        <v>431</v>
      </c>
      <c r="D47" s="187">
        <f>D48</f>
        <v>0</v>
      </c>
      <c r="E47" s="187">
        <f>E48</f>
        <v>0</v>
      </c>
      <c r="F47" s="187">
        <f>D47-E47</f>
        <v>0</v>
      </c>
      <c r="G47" s="159" t="e">
        <f>#REF!-#REF!</f>
        <v>#REF!</v>
      </c>
    </row>
    <row r="48" spans="1:7" s="30" customFormat="1" ht="15" customHeight="1" hidden="1" thickBot="1">
      <c r="A48" s="190" t="s">
        <v>163</v>
      </c>
      <c r="B48" s="201"/>
      <c r="C48" s="226" t="s">
        <v>430</v>
      </c>
      <c r="D48" s="191">
        <v>0</v>
      </c>
      <c r="E48" s="191">
        <v>0</v>
      </c>
      <c r="F48" s="199">
        <f>D48-E48</f>
        <v>0</v>
      </c>
      <c r="G48" s="161" t="e">
        <f>#REF!-#REF!</f>
        <v>#REF!</v>
      </c>
    </row>
    <row r="49" spans="1:7" s="37" customFormat="1" ht="10.5" customHeight="1" hidden="1" thickBot="1">
      <c r="A49" s="190"/>
      <c r="B49" s="195"/>
      <c r="C49" s="226"/>
      <c r="D49" s="191"/>
      <c r="E49" s="191"/>
      <c r="F49" s="191"/>
      <c r="G49" s="161" t="e">
        <f>#REF!-#REF!</f>
        <v>#REF!</v>
      </c>
    </row>
    <row r="50" spans="1:7" s="37" customFormat="1" ht="45" customHeight="1" thickBot="1">
      <c r="A50" s="202" t="s">
        <v>306</v>
      </c>
      <c r="B50" s="197"/>
      <c r="C50" s="243" t="s">
        <v>434</v>
      </c>
      <c r="D50" s="187">
        <f>D51+D52</f>
        <v>300000</v>
      </c>
      <c r="E50" s="187">
        <f>E51+E52</f>
        <v>22344.8</v>
      </c>
      <c r="F50" s="187">
        <f>F51+F52</f>
        <v>277655.2</v>
      </c>
      <c r="G50" s="159" t="e">
        <f>#REF!-#REF!</f>
        <v>#REF!</v>
      </c>
    </row>
    <row r="51" spans="1:8" s="37" customFormat="1" ht="15" customHeight="1" hidden="1" thickBot="1">
      <c r="A51" s="190" t="s">
        <v>142</v>
      </c>
      <c r="B51" s="203"/>
      <c r="C51" s="226" t="s">
        <v>432</v>
      </c>
      <c r="D51" s="229">
        <v>0</v>
      </c>
      <c r="E51" s="230">
        <v>0</v>
      </c>
      <c r="F51" s="191">
        <f>D51-E51</f>
        <v>0</v>
      </c>
      <c r="G51" s="159" t="e">
        <f>#REF!-#REF!</f>
        <v>#REF!</v>
      </c>
      <c r="H51" s="267"/>
    </row>
    <row r="52" spans="1:7" s="169" customFormat="1" ht="15" customHeight="1" thickBot="1">
      <c r="A52" s="190" t="s">
        <v>142</v>
      </c>
      <c r="B52" s="203"/>
      <c r="C52" s="226" t="s">
        <v>433</v>
      </c>
      <c r="D52" s="229">
        <v>300000</v>
      </c>
      <c r="E52" s="230">
        <v>22344.8</v>
      </c>
      <c r="F52" s="191">
        <f>D52-E52</f>
        <v>277655.2</v>
      </c>
      <c r="G52" s="161" t="e">
        <f>#REF!-#REF!</f>
        <v>#REF!</v>
      </c>
    </row>
    <row r="53" spans="1:7" s="30" customFormat="1" ht="11.25" customHeight="1" thickBot="1">
      <c r="A53" s="190"/>
      <c r="B53" s="201"/>
      <c r="C53" s="226"/>
      <c r="D53" s="191"/>
      <c r="E53" s="191"/>
      <c r="F53" s="191"/>
      <c r="G53" s="159"/>
    </row>
    <row r="54" spans="1:7" s="169" customFormat="1" ht="45" customHeight="1" thickBot="1">
      <c r="A54" s="202" t="s">
        <v>11</v>
      </c>
      <c r="B54" s="197"/>
      <c r="C54" s="243" t="s">
        <v>437</v>
      </c>
      <c r="D54" s="187">
        <f>D55+D56</f>
        <v>130270</v>
      </c>
      <c r="E54" s="187">
        <f>E55+E56</f>
        <v>39247.5</v>
      </c>
      <c r="F54" s="187">
        <f>F55+F56</f>
        <v>91022.5</v>
      </c>
      <c r="G54" s="161" t="e">
        <f>#REF!-#REF!</f>
        <v>#REF!</v>
      </c>
    </row>
    <row r="55" spans="1:7" s="169" customFormat="1" ht="15" customHeight="1" thickBot="1">
      <c r="A55" s="190" t="s">
        <v>142</v>
      </c>
      <c r="B55" s="203"/>
      <c r="C55" s="226" t="s">
        <v>435</v>
      </c>
      <c r="D55" s="229">
        <v>130270</v>
      </c>
      <c r="E55" s="230">
        <v>39247.5</v>
      </c>
      <c r="F55" s="191">
        <f>D55-E55</f>
        <v>91022.5</v>
      </c>
      <c r="G55" s="161" t="e">
        <f>#REF!-#REF!</f>
        <v>#REF!</v>
      </c>
    </row>
    <row r="56" spans="1:7" s="169" customFormat="1" ht="1.5" customHeight="1" hidden="1" thickBot="1">
      <c r="A56" s="190" t="s">
        <v>166</v>
      </c>
      <c r="B56" s="203"/>
      <c r="C56" s="226" t="s">
        <v>436</v>
      </c>
      <c r="D56" s="229">
        <v>0</v>
      </c>
      <c r="E56" s="230">
        <v>0</v>
      </c>
      <c r="F56" s="191">
        <f>D56-E56</f>
        <v>0</v>
      </c>
      <c r="G56" s="161" t="e">
        <f>#REF!-#REF!</f>
        <v>#REF!</v>
      </c>
    </row>
    <row r="57" spans="1:7" s="169" customFormat="1" ht="15" customHeight="1" thickBot="1">
      <c r="A57" s="190"/>
      <c r="B57" s="203"/>
      <c r="C57" s="226"/>
      <c r="D57" s="229"/>
      <c r="E57" s="230"/>
      <c r="F57" s="191"/>
      <c r="G57" s="161"/>
    </row>
    <row r="58" spans="1:7" s="169" customFormat="1" ht="48" customHeight="1" thickBot="1">
      <c r="A58" s="202" t="s">
        <v>403</v>
      </c>
      <c r="B58" s="197"/>
      <c r="C58" s="243" t="s">
        <v>440</v>
      </c>
      <c r="D58" s="187">
        <f>D59+D60</f>
        <v>24000</v>
      </c>
      <c r="E58" s="187">
        <f>E59+E60</f>
        <v>1106</v>
      </c>
      <c r="F58" s="187">
        <f>F59+F60</f>
        <v>22894</v>
      </c>
      <c r="G58" s="161"/>
    </row>
    <row r="59" spans="1:7" s="169" customFormat="1" ht="15" customHeight="1" thickBot="1">
      <c r="A59" s="190" t="s">
        <v>163</v>
      </c>
      <c r="B59" s="203"/>
      <c r="C59" s="226" t="s">
        <v>439</v>
      </c>
      <c r="D59" s="229">
        <v>7000</v>
      </c>
      <c r="E59" s="230">
        <v>1106</v>
      </c>
      <c r="F59" s="191">
        <f>D59-E59</f>
        <v>5894</v>
      </c>
      <c r="G59" s="161"/>
    </row>
    <row r="60" spans="1:7" s="169" customFormat="1" ht="15" customHeight="1" thickBot="1">
      <c r="A60" s="190" t="s">
        <v>163</v>
      </c>
      <c r="B60" s="203"/>
      <c r="C60" s="226" t="s">
        <v>438</v>
      </c>
      <c r="D60" s="229">
        <v>17000</v>
      </c>
      <c r="E60" s="230">
        <v>0</v>
      </c>
      <c r="F60" s="191">
        <f>D60-E60</f>
        <v>17000</v>
      </c>
      <c r="G60" s="161"/>
    </row>
    <row r="61" spans="1:7" s="172" customFormat="1" ht="11.25" customHeight="1" thickBot="1">
      <c r="A61" s="190"/>
      <c r="B61" s="201"/>
      <c r="C61" s="226"/>
      <c r="D61" s="191"/>
      <c r="E61" s="191"/>
      <c r="F61" s="191"/>
      <c r="G61" s="161"/>
    </row>
    <row r="62" spans="1:7" s="30" customFormat="1" ht="55.5" customHeight="1" thickBot="1">
      <c r="A62" s="202" t="s">
        <v>12</v>
      </c>
      <c r="B62" s="194"/>
      <c r="C62" s="243" t="s">
        <v>441</v>
      </c>
      <c r="D62" s="187">
        <f>D63+D66</f>
        <v>167200</v>
      </c>
      <c r="E62" s="187">
        <f>E63+E66</f>
        <v>21795.37</v>
      </c>
      <c r="F62" s="187">
        <f>D62-E62</f>
        <v>145404.63</v>
      </c>
      <c r="G62" s="160" t="e">
        <f>#REF!-#REF!</f>
        <v>#REF!</v>
      </c>
    </row>
    <row r="63" spans="1:8" s="30" customFormat="1" ht="15" customHeight="1" thickBot="1">
      <c r="A63" s="190" t="s">
        <v>140</v>
      </c>
      <c r="B63" s="198"/>
      <c r="C63" s="226" t="s">
        <v>442</v>
      </c>
      <c r="D63" s="229">
        <v>128500</v>
      </c>
      <c r="E63" s="230">
        <v>15789.5</v>
      </c>
      <c r="F63" s="199">
        <f>D63-E63</f>
        <v>112710.5</v>
      </c>
      <c r="G63" s="159"/>
      <c r="H63" s="268"/>
    </row>
    <row r="64" spans="1:7" s="30" customFormat="1" ht="10.5" customHeight="1" hidden="1" thickBot="1">
      <c r="A64" s="190"/>
      <c r="B64" s="198"/>
      <c r="C64" s="226"/>
      <c r="D64" s="229"/>
      <c r="E64" s="230"/>
      <c r="F64" s="191"/>
      <c r="G64" s="159"/>
    </row>
    <row r="65" spans="1:7" s="30" customFormat="1" ht="55.5" customHeight="1" hidden="1" thickBot="1">
      <c r="A65" s="202" t="s">
        <v>12</v>
      </c>
      <c r="B65" s="194"/>
      <c r="C65" s="243" t="s">
        <v>304</v>
      </c>
      <c r="D65" s="187">
        <v>0</v>
      </c>
      <c r="E65" s="187">
        <v>0</v>
      </c>
      <c r="F65" s="187">
        <f>D65-E65</f>
        <v>0</v>
      </c>
      <c r="G65" s="160" t="e">
        <f>#REF!-#REF!</f>
        <v>#REF!</v>
      </c>
    </row>
    <row r="66" spans="1:7" s="37" customFormat="1" ht="15" customHeight="1" thickBot="1">
      <c r="A66" s="190" t="s">
        <v>144</v>
      </c>
      <c r="B66" s="201"/>
      <c r="C66" s="226" t="s">
        <v>443</v>
      </c>
      <c r="D66" s="229">
        <v>38700</v>
      </c>
      <c r="E66" s="230">
        <v>6005.87</v>
      </c>
      <c r="F66" s="199">
        <f>D66-E66</f>
        <v>32694.13</v>
      </c>
      <c r="G66" s="173" t="e">
        <f>#REF!-#REF!</f>
        <v>#REF!</v>
      </c>
    </row>
    <row r="67" spans="1:7" s="37" customFormat="1" ht="11.25" customHeight="1" thickBot="1">
      <c r="A67" s="204"/>
      <c r="B67" s="204"/>
      <c r="C67" s="242"/>
      <c r="D67" s="242"/>
      <c r="E67" s="242"/>
      <c r="F67" s="242"/>
      <c r="G67" s="159" t="e">
        <f>#REF!-#REF!</f>
        <v>#REF!</v>
      </c>
    </row>
    <row r="68" spans="1:7" s="37" customFormat="1" ht="69.75" customHeight="1" thickBot="1">
      <c r="A68" s="202" t="s">
        <v>14</v>
      </c>
      <c r="B68" s="194"/>
      <c r="C68" s="243" t="s">
        <v>569</v>
      </c>
      <c r="D68" s="187">
        <f>D69+D70+D71</f>
        <v>22000</v>
      </c>
      <c r="E68" s="187">
        <f>E69+E70+E71</f>
        <v>0</v>
      </c>
      <c r="F68" s="187">
        <f>F69+F70+F71</f>
        <v>22000</v>
      </c>
      <c r="G68" s="159" t="e">
        <f>#REF!-#REF!</f>
        <v>#REF!</v>
      </c>
    </row>
    <row r="69" spans="1:7" s="30" customFormat="1" ht="15" customHeight="1" thickBot="1">
      <c r="A69" s="190" t="s">
        <v>146</v>
      </c>
      <c r="B69" s="195"/>
      <c r="C69" s="226" t="s">
        <v>568</v>
      </c>
      <c r="D69" s="191">
        <v>7000</v>
      </c>
      <c r="E69" s="191">
        <v>0</v>
      </c>
      <c r="F69" s="199">
        <f>D69-E69</f>
        <v>7000</v>
      </c>
      <c r="G69" s="159">
        <f>F66</f>
        <v>32694.13</v>
      </c>
    </row>
    <row r="70" spans="1:7" s="30" customFormat="1" ht="15" customHeight="1" thickBot="1">
      <c r="A70" s="190" t="s">
        <v>364</v>
      </c>
      <c r="B70" s="195"/>
      <c r="C70" s="226" t="s">
        <v>570</v>
      </c>
      <c r="D70" s="191">
        <v>11000</v>
      </c>
      <c r="E70" s="191">
        <v>0</v>
      </c>
      <c r="F70" s="199">
        <f>D70-E70</f>
        <v>11000</v>
      </c>
      <c r="G70" s="159"/>
    </row>
    <row r="71" spans="1:7" s="30" customFormat="1" ht="15" customHeight="1" thickBot="1">
      <c r="A71" s="190" t="s">
        <v>13</v>
      </c>
      <c r="B71" s="195"/>
      <c r="C71" s="226" t="s">
        <v>571</v>
      </c>
      <c r="D71" s="191">
        <v>4000</v>
      </c>
      <c r="E71" s="191">
        <v>0</v>
      </c>
      <c r="F71" s="199">
        <f>D71-E71</f>
        <v>4000</v>
      </c>
      <c r="G71" s="159"/>
    </row>
    <row r="72" spans="1:7" s="30" customFormat="1" ht="10.5" customHeight="1" thickBot="1">
      <c r="A72" s="190"/>
      <c r="B72" s="195"/>
      <c r="C72" s="226"/>
      <c r="D72" s="191"/>
      <c r="E72" s="191"/>
      <c r="F72" s="191"/>
      <c r="G72" s="159" t="e">
        <f>#REF!-#REF!</f>
        <v>#REF!</v>
      </c>
    </row>
    <row r="73" spans="1:7" s="30" customFormat="1" ht="60" customHeight="1" thickBot="1">
      <c r="A73" s="202" t="s">
        <v>15</v>
      </c>
      <c r="B73" s="197"/>
      <c r="C73" s="243" t="s">
        <v>444</v>
      </c>
      <c r="D73" s="187">
        <f>D76+D75+D74</f>
        <v>13200</v>
      </c>
      <c r="E73" s="187">
        <f>E76+E75+E74</f>
        <v>0</v>
      </c>
      <c r="F73" s="187">
        <f>D73-E73</f>
        <v>13200</v>
      </c>
      <c r="G73" s="159" t="e">
        <f>#REF!-#REF!</f>
        <v>#REF!</v>
      </c>
    </row>
    <row r="74" spans="1:7" s="30" customFormat="1" ht="25.5" customHeight="1" thickBot="1">
      <c r="A74" s="190" t="s">
        <v>146</v>
      </c>
      <c r="B74" s="198"/>
      <c r="C74" s="226" t="s">
        <v>447</v>
      </c>
      <c r="D74" s="229">
        <v>0</v>
      </c>
      <c r="E74" s="230">
        <v>0</v>
      </c>
      <c r="F74" s="199">
        <f>D74-E74</f>
        <v>0</v>
      </c>
      <c r="G74" s="159"/>
    </row>
    <row r="75" spans="1:7" s="30" customFormat="1" ht="15" customHeight="1" thickBot="1">
      <c r="A75" s="190" t="s">
        <v>146</v>
      </c>
      <c r="B75" s="198"/>
      <c r="C75" s="226" t="s">
        <v>445</v>
      </c>
      <c r="D75" s="229">
        <v>6600</v>
      </c>
      <c r="E75" s="230">
        <v>0</v>
      </c>
      <c r="F75" s="199">
        <f>D75-E75</f>
        <v>6600</v>
      </c>
      <c r="G75" s="159" t="e">
        <f>#REF!-#REF!</f>
        <v>#REF!</v>
      </c>
    </row>
    <row r="76" spans="1:7" s="30" customFormat="1" ht="15" customHeight="1" thickBot="1">
      <c r="A76" s="190" t="s">
        <v>166</v>
      </c>
      <c r="B76" s="190"/>
      <c r="C76" s="226" t="s">
        <v>446</v>
      </c>
      <c r="D76" s="229">
        <v>6600</v>
      </c>
      <c r="E76" s="230">
        <v>0</v>
      </c>
      <c r="F76" s="199">
        <f>D76-E76</f>
        <v>6600</v>
      </c>
      <c r="G76" s="159"/>
    </row>
    <row r="77" spans="1:7" s="30" customFormat="1" ht="10.5" customHeight="1" thickBot="1">
      <c r="A77" s="190"/>
      <c r="B77" s="198"/>
      <c r="C77" s="226"/>
      <c r="D77" s="191"/>
      <c r="E77" s="191"/>
      <c r="F77" s="191"/>
      <c r="G77" s="158" t="e">
        <f>#REF!-#REF!</f>
        <v>#REF!</v>
      </c>
    </row>
    <row r="78" spans="1:7" s="30" customFormat="1" ht="53.25" customHeight="1" thickBot="1">
      <c r="A78" s="202" t="s">
        <v>16</v>
      </c>
      <c r="B78" s="197"/>
      <c r="C78" s="243" t="s">
        <v>448</v>
      </c>
      <c r="D78" s="187">
        <f>D79+D80</f>
        <v>60000</v>
      </c>
      <c r="E78" s="187">
        <f>E79+E80</f>
        <v>10000</v>
      </c>
      <c r="F78" s="187">
        <f>D78-E78</f>
        <v>50000</v>
      </c>
      <c r="G78" s="158"/>
    </row>
    <row r="79" spans="1:7" s="37" customFormat="1" ht="15" customHeight="1" thickBot="1">
      <c r="A79" s="190" t="s">
        <v>181</v>
      </c>
      <c r="B79" s="203"/>
      <c r="C79" s="226" t="s">
        <v>449</v>
      </c>
      <c r="D79" s="191">
        <v>60000</v>
      </c>
      <c r="E79" s="191">
        <v>10000</v>
      </c>
      <c r="F79" s="191">
        <f>D79-E79</f>
        <v>50000</v>
      </c>
      <c r="G79" s="159" t="e">
        <f>#REF!-#REF!</f>
        <v>#REF!</v>
      </c>
    </row>
    <row r="80" spans="1:7" s="37" customFormat="1" ht="15" customHeight="1" hidden="1" thickBot="1">
      <c r="A80" s="190" t="s">
        <v>146</v>
      </c>
      <c r="B80" s="203"/>
      <c r="C80" s="226" t="s">
        <v>450</v>
      </c>
      <c r="D80" s="191">
        <v>0</v>
      </c>
      <c r="E80" s="191">
        <v>0</v>
      </c>
      <c r="F80" s="191">
        <f>D80-E80</f>
        <v>0</v>
      </c>
      <c r="G80" s="159" t="e">
        <f>#REF!-#REF!</f>
        <v>#REF!</v>
      </c>
    </row>
    <row r="81" spans="1:7" s="37" customFormat="1" ht="11.25" customHeight="1" thickBot="1">
      <c r="A81" s="190"/>
      <c r="B81" s="198"/>
      <c r="C81" s="226"/>
      <c r="D81" s="191"/>
      <c r="E81" s="191"/>
      <c r="F81" s="191"/>
      <c r="G81" s="159" t="e">
        <f>#REF!-#REF!</f>
        <v>#REF!</v>
      </c>
    </row>
    <row r="82" spans="1:7" s="37" customFormat="1" ht="30" customHeight="1" thickBot="1">
      <c r="A82" s="202" t="s">
        <v>307</v>
      </c>
      <c r="B82" s="197"/>
      <c r="C82" s="243" t="s">
        <v>451</v>
      </c>
      <c r="D82" s="187">
        <f>D83</f>
        <v>80000</v>
      </c>
      <c r="E82" s="187">
        <f>E83</f>
        <v>0</v>
      </c>
      <c r="F82" s="187">
        <f>D82-E82</f>
        <v>80000</v>
      </c>
      <c r="G82" s="159"/>
    </row>
    <row r="83" spans="1:7" s="172" customFormat="1" ht="15" customHeight="1" thickBot="1">
      <c r="A83" s="190" t="s">
        <v>163</v>
      </c>
      <c r="B83" s="203"/>
      <c r="C83" s="226" t="s">
        <v>452</v>
      </c>
      <c r="D83" s="191">
        <v>80000</v>
      </c>
      <c r="E83" s="191">
        <v>0</v>
      </c>
      <c r="F83" s="191">
        <f>D83-E83</f>
        <v>80000</v>
      </c>
      <c r="G83" s="170" t="e">
        <f>#REF!-#REF!</f>
        <v>#REF!</v>
      </c>
    </row>
    <row r="84" spans="1:7" s="172" customFormat="1" ht="10.5" customHeight="1" thickBot="1">
      <c r="A84" s="192"/>
      <c r="B84" s="203"/>
      <c r="C84" s="244"/>
      <c r="D84" s="193"/>
      <c r="E84" s="193"/>
      <c r="F84" s="193"/>
      <c r="G84" s="170" t="e">
        <f>#REF!-#REF!</f>
        <v>#REF!</v>
      </c>
    </row>
    <row r="85" spans="1:7" s="172" customFormat="1" ht="34.5" customHeight="1" thickBot="1">
      <c r="A85" s="202" t="s">
        <v>308</v>
      </c>
      <c r="B85" s="197"/>
      <c r="C85" s="243" t="s">
        <v>453</v>
      </c>
      <c r="D85" s="187">
        <f>D86+D87</f>
        <v>3515925</v>
      </c>
      <c r="E85" s="187">
        <f>E86+E87</f>
        <v>1066188.7</v>
      </c>
      <c r="F85" s="187">
        <f>D85-E85</f>
        <v>2449736.3</v>
      </c>
      <c r="G85" s="170"/>
    </row>
    <row r="86" spans="1:8" s="30" customFormat="1" ht="15" customHeight="1" thickBot="1">
      <c r="A86" s="190" t="s">
        <v>140</v>
      </c>
      <c r="B86" s="198"/>
      <c r="C86" s="226" t="s">
        <v>454</v>
      </c>
      <c r="D86" s="229">
        <v>2700376</v>
      </c>
      <c r="E86" s="230">
        <v>837928.74</v>
      </c>
      <c r="F86" s="199">
        <f>D86-E86</f>
        <v>1862447.26</v>
      </c>
      <c r="G86" s="160" t="e">
        <f>#REF!-#REF!</f>
        <v>#REF!</v>
      </c>
      <c r="H86" s="268"/>
    </row>
    <row r="87" spans="1:7" s="172" customFormat="1" ht="33.75" customHeight="1" thickBot="1">
      <c r="A87" s="190" t="s">
        <v>144</v>
      </c>
      <c r="B87" s="198"/>
      <c r="C87" s="226" t="s">
        <v>455</v>
      </c>
      <c r="D87" s="229">
        <v>815549</v>
      </c>
      <c r="E87" s="230">
        <v>228259.96</v>
      </c>
      <c r="F87" s="199">
        <f>D87-E87</f>
        <v>587289.04</v>
      </c>
      <c r="G87" s="170"/>
    </row>
    <row r="88" spans="1:7" s="172" customFormat="1" ht="15" customHeight="1" hidden="1" thickBot="1">
      <c r="A88" s="190" t="s">
        <v>144</v>
      </c>
      <c r="B88" s="198"/>
      <c r="C88" s="226" t="s">
        <v>456</v>
      </c>
      <c r="D88" s="229">
        <v>0</v>
      </c>
      <c r="E88" s="230">
        <v>0</v>
      </c>
      <c r="F88" s="199">
        <v>0</v>
      </c>
      <c r="G88" s="170" t="e">
        <f>#REF!-#REF!</f>
        <v>#REF!</v>
      </c>
    </row>
    <row r="89" spans="1:7" s="30" customFormat="1" ht="10.5" customHeight="1" thickBot="1">
      <c r="A89" s="190"/>
      <c r="B89" s="198"/>
      <c r="C89" s="226"/>
      <c r="D89" s="191"/>
      <c r="E89" s="191"/>
      <c r="F89" s="191"/>
      <c r="G89" s="160"/>
    </row>
    <row r="90" spans="1:7" s="30" customFormat="1" ht="24" customHeight="1" thickBot="1">
      <c r="A90" s="202" t="s">
        <v>309</v>
      </c>
      <c r="B90" s="197"/>
      <c r="C90" s="243" t="s">
        <v>457</v>
      </c>
      <c r="D90" s="187">
        <f>D91</f>
        <v>160000</v>
      </c>
      <c r="E90" s="187">
        <f>E91</f>
        <v>1500</v>
      </c>
      <c r="F90" s="187">
        <f>D90-E90</f>
        <v>158500</v>
      </c>
      <c r="G90" s="158" t="e">
        <f>#REF!-#REF!</f>
        <v>#REF!</v>
      </c>
    </row>
    <row r="91" spans="1:7" s="37" customFormat="1" ht="15" customHeight="1" thickBot="1">
      <c r="A91" s="190" t="s">
        <v>142</v>
      </c>
      <c r="B91" s="198"/>
      <c r="C91" s="226" t="s">
        <v>458</v>
      </c>
      <c r="D91" s="229">
        <v>160000</v>
      </c>
      <c r="E91" s="191">
        <v>1500</v>
      </c>
      <c r="F91" s="199">
        <f>D91-E91</f>
        <v>158500</v>
      </c>
      <c r="G91" s="159" t="e">
        <f>#REF!-#REF!</f>
        <v>#REF!</v>
      </c>
    </row>
    <row r="92" spans="1:7" s="37" customFormat="1" ht="11.25" customHeight="1" thickBot="1">
      <c r="A92" s="192"/>
      <c r="B92" s="195"/>
      <c r="C92" s="244"/>
      <c r="D92" s="193"/>
      <c r="E92" s="193"/>
      <c r="F92" s="193"/>
      <c r="G92" s="159" t="e">
        <f>#REF!-#REF!</f>
        <v>#REF!</v>
      </c>
    </row>
    <row r="93" spans="1:7" s="37" customFormat="1" ht="42.75" customHeight="1" thickBot="1">
      <c r="A93" s="202" t="s">
        <v>310</v>
      </c>
      <c r="B93" s="197"/>
      <c r="C93" s="243" t="s">
        <v>459</v>
      </c>
      <c r="D93" s="187">
        <f>D94+D95</f>
        <v>134147</v>
      </c>
      <c r="E93" s="187">
        <f>E94+E95</f>
        <v>29273.69</v>
      </c>
      <c r="F93" s="187">
        <f>F94+F95</f>
        <v>104873.31</v>
      </c>
      <c r="G93" s="159"/>
    </row>
    <row r="94" spans="1:7" s="30" customFormat="1" ht="15" customHeight="1" thickBot="1">
      <c r="A94" s="190" t="s">
        <v>148</v>
      </c>
      <c r="B94" s="198"/>
      <c r="C94" s="226" t="s">
        <v>305</v>
      </c>
      <c r="D94" s="229">
        <v>134147</v>
      </c>
      <c r="E94" s="261">
        <v>29273.69</v>
      </c>
      <c r="F94" s="199">
        <f>D94-E94</f>
        <v>104873.31</v>
      </c>
      <c r="G94" s="158" t="e">
        <f>#REF!-#REF!</f>
        <v>#REF!</v>
      </c>
    </row>
    <row r="95" spans="1:7" s="172" customFormat="1" ht="15" customHeight="1" hidden="1" thickBot="1">
      <c r="A95" s="190" t="s">
        <v>148</v>
      </c>
      <c r="B95" s="198"/>
      <c r="C95" s="226" t="s">
        <v>346</v>
      </c>
      <c r="D95" s="229">
        <v>0</v>
      </c>
      <c r="E95" s="261">
        <v>0</v>
      </c>
      <c r="F95" s="191">
        <f>D95-E95</f>
        <v>0</v>
      </c>
      <c r="G95" s="170" t="e">
        <f>#REF!-#REF!</f>
        <v>#REF!</v>
      </c>
    </row>
    <row r="96" spans="1:7" s="37" customFormat="1" ht="10.5" customHeight="1" thickBot="1">
      <c r="A96" s="192"/>
      <c r="B96" s="195"/>
      <c r="C96" s="244"/>
      <c r="D96" s="193"/>
      <c r="E96" s="193"/>
      <c r="F96" s="193"/>
      <c r="G96" s="159" t="e">
        <f>#REF!-#REF!</f>
        <v>#REF!</v>
      </c>
    </row>
    <row r="97" spans="1:8" s="30" customFormat="1" ht="33.75" customHeight="1" thickBot="1">
      <c r="A97" s="202" t="s">
        <v>311</v>
      </c>
      <c r="B97" s="197"/>
      <c r="C97" s="243" t="s">
        <v>460</v>
      </c>
      <c r="D97" s="187">
        <f>D98+D99+D100+D101+D102+D104+D105+D106+D103</f>
        <v>1463660</v>
      </c>
      <c r="E97" s="187">
        <f>SUM(E98:E106)</f>
        <v>320544.18</v>
      </c>
      <c r="F97" s="187">
        <f>F98+F99+F100+F101+F102+F104+F105+F106+F103</f>
        <v>1143115.82</v>
      </c>
      <c r="G97" s="160"/>
      <c r="H97" s="266"/>
    </row>
    <row r="98" spans="1:7" s="37" customFormat="1" ht="15" customHeight="1" thickBot="1">
      <c r="A98" s="190" t="s">
        <v>151</v>
      </c>
      <c r="B98" s="195"/>
      <c r="C98" s="226" t="s">
        <v>461</v>
      </c>
      <c r="D98" s="229">
        <v>277040</v>
      </c>
      <c r="E98" s="230">
        <v>15039.19</v>
      </c>
      <c r="F98" s="199">
        <f aca="true" t="shared" si="0" ref="F98:F104">D98-E98</f>
        <v>262000.81</v>
      </c>
      <c r="G98" s="159" t="e">
        <f>#REF!-#REF!</f>
        <v>#REF!</v>
      </c>
    </row>
    <row r="99" spans="1:8" s="30" customFormat="1" ht="15.75" customHeight="1" thickBot="1">
      <c r="A99" s="190" t="s">
        <v>187</v>
      </c>
      <c r="B99" s="195"/>
      <c r="C99" s="226" t="s">
        <v>462</v>
      </c>
      <c r="D99" s="229">
        <v>219633.49</v>
      </c>
      <c r="E99" s="230">
        <v>9900</v>
      </c>
      <c r="F99" s="199">
        <f t="shared" si="0"/>
        <v>209733.49</v>
      </c>
      <c r="G99" s="160"/>
      <c r="H99" s="37"/>
    </row>
    <row r="100" spans="1:7" s="30" customFormat="1" ht="16.5" customHeight="1" thickBot="1">
      <c r="A100" s="190" t="s">
        <v>146</v>
      </c>
      <c r="B100" s="190"/>
      <c r="C100" s="226" t="s">
        <v>463</v>
      </c>
      <c r="D100" s="229">
        <v>560486.51</v>
      </c>
      <c r="E100" s="230">
        <v>213500.3</v>
      </c>
      <c r="F100" s="199">
        <f t="shared" si="0"/>
        <v>346986.21</v>
      </c>
      <c r="G100" s="158" t="e">
        <f>#REF!-#REF!</f>
        <v>#REF!</v>
      </c>
    </row>
    <row r="101" spans="1:8" s="37" customFormat="1" ht="15" customHeight="1" thickBot="1">
      <c r="A101" s="190" t="s">
        <v>163</v>
      </c>
      <c r="B101" s="190"/>
      <c r="C101" s="226" t="s">
        <v>464</v>
      </c>
      <c r="D101" s="229">
        <v>0</v>
      </c>
      <c r="E101" s="230">
        <v>0</v>
      </c>
      <c r="F101" s="199">
        <f t="shared" si="0"/>
        <v>0</v>
      </c>
      <c r="G101" s="159" t="e">
        <f>#REF!-#REF!</f>
        <v>#REF!</v>
      </c>
      <c r="H101" s="30"/>
    </row>
    <row r="102" spans="1:8" s="30" customFormat="1" ht="15" customHeight="1" thickBot="1">
      <c r="A102" s="190" t="s">
        <v>166</v>
      </c>
      <c r="B102" s="198"/>
      <c r="C102" s="226" t="s">
        <v>465</v>
      </c>
      <c r="D102" s="229">
        <f>4450+63500</f>
        <v>67950</v>
      </c>
      <c r="E102" s="230">
        <v>4450</v>
      </c>
      <c r="F102" s="199">
        <f t="shared" si="0"/>
        <v>63500</v>
      </c>
      <c r="G102" s="159" t="e">
        <f>#REF!-#REF!</f>
        <v>#REF!</v>
      </c>
      <c r="H102" s="37"/>
    </row>
    <row r="103" spans="1:7" s="30" customFormat="1" ht="15" customHeight="1" thickBot="1">
      <c r="A103" s="190" t="s">
        <v>166</v>
      </c>
      <c r="B103" s="198"/>
      <c r="C103" s="226" t="s">
        <v>469</v>
      </c>
      <c r="D103" s="229">
        <v>12000</v>
      </c>
      <c r="E103" s="230">
        <v>0</v>
      </c>
      <c r="F103" s="199">
        <f>D103-E103</f>
        <v>12000</v>
      </c>
      <c r="G103" s="159" t="e">
        <f>#REF!-#REF!</f>
        <v>#REF!</v>
      </c>
    </row>
    <row r="104" spans="1:7" s="30" customFormat="1" ht="15" customHeight="1" thickBot="1">
      <c r="A104" s="190" t="s">
        <v>166</v>
      </c>
      <c r="B104" s="198"/>
      <c r="C104" s="226" t="s">
        <v>466</v>
      </c>
      <c r="D104" s="229">
        <v>310550</v>
      </c>
      <c r="E104" s="230">
        <v>76143.69</v>
      </c>
      <c r="F104" s="199">
        <f t="shared" si="0"/>
        <v>234406.31</v>
      </c>
      <c r="G104" s="159" t="e">
        <f>#REF!-#REF!</f>
        <v>#REF!</v>
      </c>
    </row>
    <row r="105" spans="1:8" s="37" customFormat="1" ht="15" customHeight="1" thickBot="1">
      <c r="A105" s="190" t="s">
        <v>163</v>
      </c>
      <c r="B105" s="190"/>
      <c r="C105" s="226" t="s">
        <v>467</v>
      </c>
      <c r="D105" s="229">
        <v>9000</v>
      </c>
      <c r="E105" s="230">
        <v>1011</v>
      </c>
      <c r="F105" s="199">
        <f>D105-E105</f>
        <v>7989</v>
      </c>
      <c r="G105" s="159" t="e">
        <f>#REF!-#REF!</f>
        <v>#REF!</v>
      </c>
      <c r="H105" s="30"/>
    </row>
    <row r="106" spans="1:8" s="169" customFormat="1" ht="15" customHeight="1" thickBot="1">
      <c r="A106" s="190" t="s">
        <v>163</v>
      </c>
      <c r="B106" s="190"/>
      <c r="C106" s="226" t="s">
        <v>468</v>
      </c>
      <c r="D106" s="229">
        <v>7000</v>
      </c>
      <c r="E106" s="230">
        <v>500</v>
      </c>
      <c r="F106" s="191">
        <f>D106-E106</f>
        <v>6500</v>
      </c>
      <c r="G106" s="161" t="e">
        <f>#REF!-#REF!</f>
        <v>#REF!</v>
      </c>
      <c r="H106" s="172"/>
    </row>
    <row r="107" spans="1:8" s="37" customFormat="1" ht="11.25" customHeight="1" thickBot="1">
      <c r="A107" s="190"/>
      <c r="B107" s="198"/>
      <c r="C107" s="226"/>
      <c r="D107" s="191"/>
      <c r="E107" s="191"/>
      <c r="F107" s="191"/>
      <c r="G107" s="159" t="e">
        <f>#REF!-#REF!</f>
        <v>#REF!</v>
      </c>
      <c r="H107" s="30"/>
    </row>
    <row r="108" spans="1:8" s="37" customFormat="1" ht="71.25" customHeight="1" thickBot="1">
      <c r="A108" s="202" t="s">
        <v>17</v>
      </c>
      <c r="B108" s="194"/>
      <c r="C108" s="243" t="s">
        <v>470</v>
      </c>
      <c r="D108" s="187">
        <f>D109+D112+D113+D114</f>
        <v>2744509</v>
      </c>
      <c r="E108" s="187">
        <f>E109+E112+E113+E114</f>
        <v>788777.6100000001</v>
      </c>
      <c r="F108" s="187">
        <f>D108-E108</f>
        <v>1955731.39</v>
      </c>
      <c r="G108" s="159" t="e">
        <f>#REF!-#REF!</f>
        <v>#REF!</v>
      </c>
      <c r="H108" s="268"/>
    </row>
    <row r="109" spans="1:8" s="37" customFormat="1" ht="12" customHeight="1" thickBot="1">
      <c r="A109" s="190" t="s">
        <v>140</v>
      </c>
      <c r="B109" s="195"/>
      <c r="C109" s="226" t="s">
        <v>471</v>
      </c>
      <c r="D109" s="229">
        <v>1646405</v>
      </c>
      <c r="E109" s="230">
        <v>495733.03</v>
      </c>
      <c r="F109" s="199">
        <f>D109-E109</f>
        <v>1150671.97</v>
      </c>
      <c r="G109" s="159" t="e">
        <f>#REF!-#REF!</f>
        <v>#REF!</v>
      </c>
      <c r="H109" s="172"/>
    </row>
    <row r="110" spans="1:8" s="37" customFormat="1" ht="10.5" customHeight="1" hidden="1" thickBot="1">
      <c r="A110" s="190"/>
      <c r="B110" s="195"/>
      <c r="C110" s="226"/>
      <c r="D110" s="229"/>
      <c r="E110" s="230"/>
      <c r="F110" s="199"/>
      <c r="G110" s="159"/>
      <c r="H110" s="172"/>
    </row>
    <row r="111" spans="1:8" s="37" customFormat="1" ht="0.75" customHeight="1" hidden="1" thickBot="1">
      <c r="A111" s="202" t="s">
        <v>18</v>
      </c>
      <c r="B111" s="194"/>
      <c r="C111" s="243" t="s">
        <v>472</v>
      </c>
      <c r="D111" s="187">
        <v>0</v>
      </c>
      <c r="E111" s="187">
        <v>0</v>
      </c>
      <c r="F111" s="187">
        <f>D111-E111</f>
        <v>0</v>
      </c>
      <c r="G111" s="159" t="e">
        <f>#REF!-#REF!</f>
        <v>#REF!</v>
      </c>
      <c r="H111" s="30"/>
    </row>
    <row r="112" spans="1:8" s="37" customFormat="1" ht="15" customHeight="1" thickBot="1">
      <c r="A112" s="190" t="s">
        <v>140</v>
      </c>
      <c r="B112" s="195"/>
      <c r="C112" s="226" t="s">
        <v>474</v>
      </c>
      <c r="D112" s="229">
        <v>718000</v>
      </c>
      <c r="E112" s="230">
        <v>0</v>
      </c>
      <c r="F112" s="199">
        <f>D112-E112</f>
        <v>718000</v>
      </c>
      <c r="G112" s="159" t="e">
        <f>#REF!-#REF!</f>
        <v>#REF!</v>
      </c>
      <c r="H112" s="172"/>
    </row>
    <row r="113" spans="1:8" s="37" customFormat="1" ht="13.5" customHeight="1" thickBot="1">
      <c r="A113" s="190" t="s">
        <v>140</v>
      </c>
      <c r="B113" s="195"/>
      <c r="C113" s="226" t="s">
        <v>475</v>
      </c>
      <c r="D113" s="229">
        <v>37790</v>
      </c>
      <c r="E113" s="230">
        <v>0</v>
      </c>
      <c r="F113" s="199">
        <f>D113-E113</f>
        <v>37790</v>
      </c>
      <c r="G113" s="159" t="e">
        <f>#REF!-#REF!</f>
        <v>#REF!</v>
      </c>
      <c r="H113" s="172"/>
    </row>
    <row r="114" spans="1:8" s="37" customFormat="1" ht="15" customHeight="1" thickBot="1">
      <c r="A114" s="190" t="s">
        <v>144</v>
      </c>
      <c r="B114" s="195"/>
      <c r="C114" s="226" t="s">
        <v>473</v>
      </c>
      <c r="D114" s="229">
        <v>342314</v>
      </c>
      <c r="E114" s="230">
        <v>293044.58</v>
      </c>
      <c r="F114" s="199">
        <f>D114-E114</f>
        <v>49269.419999999984</v>
      </c>
      <c r="G114" s="159" t="e">
        <f>#REF!-#REF!</f>
        <v>#REF!</v>
      </c>
      <c r="H114" s="172"/>
    </row>
    <row r="115" spans="1:7" s="30" customFormat="1" ht="11.25" customHeight="1" hidden="1" thickBot="1">
      <c r="A115" s="192"/>
      <c r="B115" s="195"/>
      <c r="C115" s="244"/>
      <c r="D115" s="193"/>
      <c r="E115" s="193"/>
      <c r="F115" s="193"/>
      <c r="G115" s="159" t="e">
        <f>#REF!-#REF!</f>
        <v>#REF!</v>
      </c>
    </row>
    <row r="116" spans="1:8" s="169" customFormat="1" ht="71.25" customHeight="1" hidden="1" thickBot="1">
      <c r="A116" s="202" t="s">
        <v>17</v>
      </c>
      <c r="B116" s="194"/>
      <c r="C116" s="243" t="s">
        <v>338</v>
      </c>
      <c r="D116" s="187">
        <f>D117</f>
        <v>0</v>
      </c>
      <c r="E116" s="187">
        <f>E117</f>
        <v>0</v>
      </c>
      <c r="F116" s="187">
        <f>F117</f>
        <v>0</v>
      </c>
      <c r="G116" s="161" t="e">
        <f>#REF!-#REF!</f>
        <v>#REF!</v>
      </c>
      <c r="H116" s="172"/>
    </row>
    <row r="117" spans="1:8" s="169" customFormat="1" ht="15" customHeight="1" hidden="1" thickBot="1">
      <c r="A117" s="190" t="s">
        <v>140</v>
      </c>
      <c r="B117" s="195"/>
      <c r="C117" s="226" t="s">
        <v>476</v>
      </c>
      <c r="D117" s="229">
        <v>0</v>
      </c>
      <c r="E117" s="230">
        <v>0</v>
      </c>
      <c r="F117" s="191">
        <f>D117-E117</f>
        <v>0</v>
      </c>
      <c r="G117" s="161" t="e">
        <f>#REF!-#REF!</f>
        <v>#REF!</v>
      </c>
      <c r="H117" s="172"/>
    </row>
    <row r="118" spans="1:8" s="169" customFormat="1" ht="10.5" customHeight="1" hidden="1" thickBot="1">
      <c r="A118" s="190"/>
      <c r="B118" s="195"/>
      <c r="C118" s="226"/>
      <c r="D118" s="229"/>
      <c r="E118" s="230"/>
      <c r="F118" s="191"/>
      <c r="G118" s="161"/>
      <c r="H118" s="172"/>
    </row>
    <row r="119" spans="1:8" s="169" customFormat="1" ht="71.25" customHeight="1" hidden="1" thickBot="1">
      <c r="A119" s="202" t="s">
        <v>18</v>
      </c>
      <c r="B119" s="194"/>
      <c r="C119" s="243" t="s">
        <v>339</v>
      </c>
      <c r="D119" s="187">
        <f>D120</f>
        <v>0</v>
      </c>
      <c r="E119" s="187">
        <f>E120</f>
        <v>0</v>
      </c>
      <c r="F119" s="187">
        <f>F120</f>
        <v>0</v>
      </c>
      <c r="G119" s="161" t="e">
        <f>#REF!-#REF!</f>
        <v>#REF!</v>
      </c>
      <c r="H119" s="172"/>
    </row>
    <row r="120" spans="1:8" s="169" customFormat="1" ht="15" customHeight="1" hidden="1" thickBot="1">
      <c r="A120" s="190" t="s">
        <v>144</v>
      </c>
      <c r="B120" s="195"/>
      <c r="C120" s="226" t="s">
        <v>406</v>
      </c>
      <c r="D120" s="229">
        <v>0</v>
      </c>
      <c r="E120" s="230">
        <v>0</v>
      </c>
      <c r="F120" s="191">
        <f>D120-E120</f>
        <v>0</v>
      </c>
      <c r="G120" s="161" t="e">
        <f>#REF!-#REF!</f>
        <v>#REF!</v>
      </c>
      <c r="H120" s="172"/>
    </row>
    <row r="121" spans="1:7" s="30" customFormat="1" ht="11.25" customHeight="1" thickBot="1">
      <c r="A121" s="192"/>
      <c r="B121" s="195"/>
      <c r="C121" s="244"/>
      <c r="D121" s="193"/>
      <c r="E121" s="193"/>
      <c r="F121" s="193"/>
      <c r="G121" s="159" t="e">
        <f>#REF!-#REF!</f>
        <v>#REF!</v>
      </c>
    </row>
    <row r="122" spans="1:7" s="30" customFormat="1" ht="63.75" customHeight="1" thickBot="1">
      <c r="A122" s="202" t="s">
        <v>19</v>
      </c>
      <c r="B122" s="194"/>
      <c r="C122" s="243" t="s">
        <v>478</v>
      </c>
      <c r="D122" s="187">
        <f>D123</f>
        <v>140000</v>
      </c>
      <c r="E122" s="187">
        <f>E123</f>
        <v>0</v>
      </c>
      <c r="F122" s="187">
        <f>D122-E122</f>
        <v>140000</v>
      </c>
      <c r="G122" s="160"/>
    </row>
    <row r="123" spans="1:7" s="30" customFormat="1" ht="15.75" customHeight="1" thickBot="1">
      <c r="A123" s="190" t="s">
        <v>142</v>
      </c>
      <c r="B123" s="195"/>
      <c r="C123" s="226" t="s">
        <v>477</v>
      </c>
      <c r="D123" s="229">
        <v>140000</v>
      </c>
      <c r="E123" s="230">
        <v>0</v>
      </c>
      <c r="F123" s="191">
        <f>D123-E123</f>
        <v>140000</v>
      </c>
      <c r="G123" s="159"/>
    </row>
    <row r="124" spans="1:8" s="172" customFormat="1" ht="17.25" customHeight="1" thickBot="1">
      <c r="A124" s="190"/>
      <c r="B124" s="195"/>
      <c r="C124" s="226"/>
      <c r="D124" s="191"/>
      <c r="E124" s="191"/>
      <c r="F124" s="191"/>
      <c r="G124" s="170" t="e">
        <f>#REF!-#REF!</f>
        <v>#REF!</v>
      </c>
      <c r="H124" s="30"/>
    </row>
    <row r="125" spans="1:7" s="30" customFormat="1" ht="58.5" customHeight="1" thickBot="1">
      <c r="A125" s="202" t="s">
        <v>20</v>
      </c>
      <c r="B125" s="194"/>
      <c r="C125" s="243" t="s">
        <v>479</v>
      </c>
      <c r="D125" s="187">
        <f>D126</f>
        <v>42700</v>
      </c>
      <c r="E125" s="187">
        <f>E126</f>
        <v>6816.92</v>
      </c>
      <c r="F125" s="187">
        <f>D125-E125</f>
        <v>35883.08</v>
      </c>
      <c r="G125" s="160"/>
    </row>
    <row r="126" spans="1:8" s="30" customFormat="1" ht="15" customHeight="1" thickBot="1">
      <c r="A126" s="190" t="s">
        <v>148</v>
      </c>
      <c r="B126" s="195"/>
      <c r="C126" s="226" t="s">
        <v>480</v>
      </c>
      <c r="D126" s="229">
        <v>42700</v>
      </c>
      <c r="E126" s="230">
        <v>6816.92</v>
      </c>
      <c r="F126" s="191">
        <f>D126-E126</f>
        <v>35883.08</v>
      </c>
      <c r="G126" s="159"/>
      <c r="H126" s="248"/>
    </row>
    <row r="127" spans="1:8" s="172" customFormat="1" ht="11.25" customHeight="1" thickBot="1">
      <c r="A127" s="190"/>
      <c r="B127" s="195"/>
      <c r="C127" s="226"/>
      <c r="D127" s="191"/>
      <c r="E127" s="191"/>
      <c r="F127" s="191"/>
      <c r="G127" s="170" t="e">
        <f>#REF!-#REF!</f>
        <v>#REF!</v>
      </c>
      <c r="H127" s="30"/>
    </row>
    <row r="128" spans="1:8" s="172" customFormat="1" ht="69" customHeight="1" thickBot="1">
      <c r="A128" s="202" t="s">
        <v>21</v>
      </c>
      <c r="B128" s="194"/>
      <c r="C128" s="243" t="s">
        <v>481</v>
      </c>
      <c r="D128" s="187">
        <f>D129+D130+D131+D132+D133+D138+D136+D137</f>
        <v>1340228.02</v>
      </c>
      <c r="E128" s="187">
        <f>E130+E131+E132+E136</f>
        <v>96903.98000000001</v>
      </c>
      <c r="F128" s="187">
        <f>F129+F130+F131+F132+F133+F138+F136+F137</f>
        <v>1243324.04</v>
      </c>
      <c r="G128" s="187" t="e">
        <f>G129+G130+G131+G132+G133+G138</f>
        <v>#REF!</v>
      </c>
      <c r="H128" s="249"/>
    </row>
    <row r="129" spans="1:7" s="172" customFormat="1" ht="13.5" customHeight="1" hidden="1" thickBot="1">
      <c r="A129" s="190" t="s">
        <v>163</v>
      </c>
      <c r="B129" s="195"/>
      <c r="C129" s="226" t="s">
        <v>482</v>
      </c>
      <c r="D129" s="229">
        <v>0</v>
      </c>
      <c r="E129" s="230">
        <v>0</v>
      </c>
      <c r="F129" s="191">
        <f>D129-E129</f>
        <v>0</v>
      </c>
      <c r="G129" s="170" t="e">
        <f>#REF!-#REF!</f>
        <v>#REF!</v>
      </c>
    </row>
    <row r="130" spans="1:7" s="172" customFormat="1" ht="15" customHeight="1" thickBot="1">
      <c r="A130" s="190" t="s">
        <v>151</v>
      </c>
      <c r="B130" s="195"/>
      <c r="C130" s="226" t="s">
        <v>483</v>
      </c>
      <c r="D130" s="229">
        <v>787293.64</v>
      </c>
      <c r="E130" s="230">
        <v>10276.02</v>
      </c>
      <c r="F130" s="191">
        <f>D130-E130</f>
        <v>777017.62</v>
      </c>
      <c r="G130" s="170" t="e">
        <f>#REF!-#REF!</f>
        <v>#REF!</v>
      </c>
    </row>
    <row r="131" spans="1:7" s="172" customFormat="1" ht="15" customHeight="1" thickBot="1">
      <c r="A131" s="190" t="s">
        <v>165</v>
      </c>
      <c r="B131" s="195"/>
      <c r="C131" s="226" t="s">
        <v>484</v>
      </c>
      <c r="D131" s="229">
        <v>363466.38</v>
      </c>
      <c r="E131" s="230">
        <v>29780</v>
      </c>
      <c r="F131" s="191">
        <f>D131-E131</f>
        <v>333686.38</v>
      </c>
      <c r="G131" s="170" t="e">
        <f>#REF!-#REF!</f>
        <v>#REF!</v>
      </c>
    </row>
    <row r="132" spans="1:7" s="172" customFormat="1" ht="15" customHeight="1" thickBot="1">
      <c r="A132" s="190" t="s">
        <v>146</v>
      </c>
      <c r="B132" s="195"/>
      <c r="C132" s="226" t="s">
        <v>485</v>
      </c>
      <c r="D132" s="229">
        <v>76800</v>
      </c>
      <c r="E132" s="230">
        <v>53948.96</v>
      </c>
      <c r="F132" s="191">
        <f>D132-E132</f>
        <v>22851.04</v>
      </c>
      <c r="G132" s="170" t="e">
        <f>#REF!-#REF!</f>
        <v>#REF!</v>
      </c>
    </row>
    <row r="133" spans="1:7" s="172" customFormat="1" ht="15" customHeight="1" thickBot="1">
      <c r="A133" s="190" t="s">
        <v>163</v>
      </c>
      <c r="B133" s="201"/>
      <c r="C133" s="226" t="s">
        <v>486</v>
      </c>
      <c r="D133" s="229">
        <v>60668</v>
      </c>
      <c r="E133" s="230">
        <v>0</v>
      </c>
      <c r="F133" s="191">
        <f>D133-E133</f>
        <v>60668</v>
      </c>
      <c r="G133" s="161"/>
    </row>
    <row r="134" spans="1:7" s="172" customFormat="1" ht="12" customHeight="1" hidden="1" thickBot="1">
      <c r="A134" s="190"/>
      <c r="B134" s="195"/>
      <c r="C134" s="226"/>
      <c r="D134" s="229"/>
      <c r="E134" s="230"/>
      <c r="F134" s="191"/>
      <c r="G134" s="161"/>
    </row>
    <row r="135" spans="1:7" s="172" customFormat="1" ht="69" customHeight="1" hidden="1" thickBot="1">
      <c r="A135" s="202" t="s">
        <v>21</v>
      </c>
      <c r="B135" s="194"/>
      <c r="C135" s="243" t="s">
        <v>340</v>
      </c>
      <c r="D135" s="187">
        <v>0</v>
      </c>
      <c r="E135" s="187">
        <f>E136+E137</f>
        <v>2899</v>
      </c>
      <c r="F135" s="187">
        <f>F136+F137</f>
        <v>9101</v>
      </c>
      <c r="G135" s="170"/>
    </row>
    <row r="136" spans="1:7" s="30" customFormat="1" ht="15" customHeight="1" thickBot="1">
      <c r="A136" s="190" t="s">
        <v>163</v>
      </c>
      <c r="B136" s="201"/>
      <c r="C136" s="226" t="s">
        <v>488</v>
      </c>
      <c r="D136" s="229">
        <v>9000</v>
      </c>
      <c r="E136" s="230">
        <v>2899</v>
      </c>
      <c r="F136" s="191">
        <f>D136-E136</f>
        <v>6101</v>
      </c>
      <c r="G136" s="161"/>
    </row>
    <row r="137" spans="1:7" s="172" customFormat="1" ht="15" customHeight="1" thickBot="1">
      <c r="A137" s="190" t="s">
        <v>163</v>
      </c>
      <c r="B137" s="201"/>
      <c r="C137" s="226" t="s">
        <v>489</v>
      </c>
      <c r="D137" s="229">
        <v>3000</v>
      </c>
      <c r="E137" s="230">
        <v>0</v>
      </c>
      <c r="F137" s="191">
        <f>D137-E137</f>
        <v>3000</v>
      </c>
      <c r="G137" s="161"/>
    </row>
    <row r="138" spans="1:7" s="172" customFormat="1" ht="15.75" customHeight="1" thickBot="1">
      <c r="A138" s="190" t="s">
        <v>166</v>
      </c>
      <c r="B138" s="195"/>
      <c r="C138" s="226" t="s">
        <v>487</v>
      </c>
      <c r="D138" s="229">
        <v>40000</v>
      </c>
      <c r="E138" s="230">
        <v>0</v>
      </c>
      <c r="F138" s="191">
        <f>D138-E138</f>
        <v>40000</v>
      </c>
      <c r="G138" s="170" t="e">
        <f>#REF!-#REF!</f>
        <v>#REF!</v>
      </c>
    </row>
    <row r="139" spans="1:7" s="30" customFormat="1" ht="10.5" customHeight="1" thickBot="1">
      <c r="A139" s="190"/>
      <c r="B139" s="195"/>
      <c r="C139" s="226"/>
      <c r="D139" s="191"/>
      <c r="E139" s="191"/>
      <c r="F139" s="191"/>
      <c r="G139" s="159" t="e">
        <f>#REF!-#REF!</f>
        <v>#REF!</v>
      </c>
    </row>
    <row r="140" spans="1:8" s="30" customFormat="1" ht="71.25" customHeight="1" thickBot="1">
      <c r="A140" s="202" t="s">
        <v>22</v>
      </c>
      <c r="B140" s="194"/>
      <c r="C140" s="243" t="s">
        <v>490</v>
      </c>
      <c r="D140" s="187">
        <f>D141+D144</f>
        <v>355211</v>
      </c>
      <c r="E140" s="187">
        <f>E141+E144</f>
        <v>62321.22</v>
      </c>
      <c r="F140" s="187">
        <f>D140-E140</f>
        <v>292889.78</v>
      </c>
      <c r="G140" s="158" t="e">
        <f>#REF!-#REF!</f>
        <v>#REF!</v>
      </c>
      <c r="H140" s="176"/>
    </row>
    <row r="141" spans="1:8" s="30" customFormat="1" ht="17.25" customHeight="1" thickBot="1">
      <c r="A141" s="190" t="s">
        <v>140</v>
      </c>
      <c r="B141" s="195"/>
      <c r="C141" s="226" t="s">
        <v>491</v>
      </c>
      <c r="D141" s="229">
        <v>280500</v>
      </c>
      <c r="E141" s="230">
        <v>62321.22</v>
      </c>
      <c r="F141" s="199">
        <f>D141-E141</f>
        <v>218178.78</v>
      </c>
      <c r="G141" s="159" t="e">
        <f>#REF!-#REF!</f>
        <v>#REF!</v>
      </c>
      <c r="H141" s="172"/>
    </row>
    <row r="142" spans="1:7" s="30" customFormat="1" ht="17.25" customHeight="1" hidden="1" thickBot="1">
      <c r="A142" s="189"/>
      <c r="B142" s="206"/>
      <c r="C142" s="228"/>
      <c r="D142" s="191"/>
      <c r="E142" s="191"/>
      <c r="F142" s="199"/>
      <c r="G142" s="159" t="e">
        <f>#REF!-#REF!</f>
        <v>#REF!</v>
      </c>
    </row>
    <row r="143" spans="1:7" s="30" customFormat="1" ht="17.25" customHeight="1" hidden="1" thickBot="1">
      <c r="A143" s="202" t="s">
        <v>22</v>
      </c>
      <c r="B143" s="194"/>
      <c r="C143" s="243" t="s">
        <v>312</v>
      </c>
      <c r="D143" s="187">
        <v>0</v>
      </c>
      <c r="E143" s="187">
        <f>E144</f>
        <v>0</v>
      </c>
      <c r="F143" s="187">
        <f>D143-E143</f>
        <v>0</v>
      </c>
      <c r="G143" s="158" t="e">
        <f>#REF!-#REF!</f>
        <v>#REF!</v>
      </c>
    </row>
    <row r="144" spans="1:7" s="30" customFormat="1" ht="17.25" customHeight="1" thickBot="1">
      <c r="A144" s="190" t="s">
        <v>144</v>
      </c>
      <c r="B144" s="195"/>
      <c r="C144" s="226" t="s">
        <v>492</v>
      </c>
      <c r="D144" s="229">
        <v>74711</v>
      </c>
      <c r="E144" s="230">
        <v>0</v>
      </c>
      <c r="F144" s="199">
        <f>D144-E144</f>
        <v>74711</v>
      </c>
      <c r="G144" s="159" t="e">
        <f>#REF!-#REF!</f>
        <v>#REF!</v>
      </c>
    </row>
    <row r="145" spans="1:7" s="30" customFormat="1" ht="10.5" customHeight="1" thickBot="1">
      <c r="A145" s="190"/>
      <c r="B145" s="195"/>
      <c r="C145" s="226"/>
      <c r="D145" s="191"/>
      <c r="E145" s="191"/>
      <c r="F145" s="191"/>
      <c r="G145" s="159" t="e">
        <f>#REF!-#REF!</f>
        <v>#REF!</v>
      </c>
    </row>
    <row r="146" spans="1:8" s="30" customFormat="1" ht="72.75" customHeight="1" thickBot="1">
      <c r="A146" s="202" t="s">
        <v>23</v>
      </c>
      <c r="B146" s="194"/>
      <c r="C146" s="243" t="s">
        <v>493</v>
      </c>
      <c r="D146" s="187">
        <f>D147+D150</f>
        <v>1210656</v>
      </c>
      <c r="E146" s="187">
        <f>E147+E150</f>
        <v>255264.62</v>
      </c>
      <c r="F146" s="187">
        <f>D146-E146</f>
        <v>955391.38</v>
      </c>
      <c r="G146" s="159" t="e">
        <f>#REF!-#REF!</f>
        <v>#REF!</v>
      </c>
      <c r="H146" s="266"/>
    </row>
    <row r="147" spans="1:8" s="30" customFormat="1" ht="15" customHeight="1" thickBot="1">
      <c r="A147" s="190" t="s">
        <v>140</v>
      </c>
      <c r="B147" s="195"/>
      <c r="C147" s="226" t="s">
        <v>494</v>
      </c>
      <c r="D147" s="229">
        <v>948000</v>
      </c>
      <c r="E147" s="230">
        <v>200717.91</v>
      </c>
      <c r="F147" s="199">
        <f>D147-E147</f>
        <v>747282.09</v>
      </c>
      <c r="G147" s="159" t="e">
        <f>#REF!-#REF!</f>
        <v>#REF!</v>
      </c>
      <c r="H147" s="176"/>
    </row>
    <row r="148" spans="1:7" s="30" customFormat="1" ht="10.5" customHeight="1" hidden="1" thickBot="1">
      <c r="A148" s="190"/>
      <c r="B148" s="195"/>
      <c r="C148" s="226"/>
      <c r="D148" s="229"/>
      <c r="E148" s="230"/>
      <c r="F148" s="199"/>
      <c r="G148" s="159"/>
    </row>
    <row r="149" spans="1:8" s="30" customFormat="1" ht="81" customHeight="1" hidden="1" thickBot="1">
      <c r="A149" s="202" t="s">
        <v>23</v>
      </c>
      <c r="B149" s="194"/>
      <c r="C149" s="243" t="s">
        <v>495</v>
      </c>
      <c r="D149" s="187">
        <v>0</v>
      </c>
      <c r="E149" s="187">
        <v>0</v>
      </c>
      <c r="F149" s="187">
        <f>D149-E149</f>
        <v>0</v>
      </c>
      <c r="G149" s="159" t="e">
        <f>#REF!-#REF!</f>
        <v>#REF!</v>
      </c>
      <c r="H149" s="37"/>
    </row>
    <row r="150" spans="1:7" s="30" customFormat="1" ht="15" customHeight="1" thickBot="1">
      <c r="A150" s="190" t="s">
        <v>144</v>
      </c>
      <c r="B150" s="195"/>
      <c r="C150" s="226" t="s">
        <v>496</v>
      </c>
      <c r="D150" s="229">
        <v>262656</v>
      </c>
      <c r="E150" s="230">
        <v>54546.71</v>
      </c>
      <c r="F150" s="199">
        <f>D150-E150</f>
        <v>208109.29</v>
      </c>
      <c r="G150" s="159"/>
    </row>
    <row r="151" spans="1:7" s="30" customFormat="1" ht="10.5" customHeight="1" thickBot="1">
      <c r="A151" s="190"/>
      <c r="B151" s="195"/>
      <c r="C151" s="226"/>
      <c r="D151" s="229"/>
      <c r="E151" s="230"/>
      <c r="F151" s="191"/>
      <c r="G151" s="159"/>
    </row>
    <row r="152" spans="1:7" s="30" customFormat="1" ht="72" customHeight="1" thickBot="1">
      <c r="A152" s="202" t="s">
        <v>313</v>
      </c>
      <c r="B152" s="194"/>
      <c r="C152" s="243" t="s">
        <v>498</v>
      </c>
      <c r="D152" s="187">
        <f>D153</f>
        <v>2000</v>
      </c>
      <c r="E152" s="187">
        <f>E153</f>
        <v>0</v>
      </c>
      <c r="F152" s="187">
        <f>D152-E152</f>
        <v>2000</v>
      </c>
      <c r="G152" s="158" t="e">
        <f>#REF!-#REF!</f>
        <v>#REF!</v>
      </c>
    </row>
    <row r="153" spans="1:8" s="30" customFormat="1" ht="17.25" customHeight="1" thickBot="1">
      <c r="A153" s="190" t="s">
        <v>142</v>
      </c>
      <c r="B153" s="195"/>
      <c r="C153" s="226" t="s">
        <v>497</v>
      </c>
      <c r="D153" s="191">
        <v>2000</v>
      </c>
      <c r="E153" s="191">
        <v>0</v>
      </c>
      <c r="F153" s="191">
        <f>D153-E153</f>
        <v>2000</v>
      </c>
      <c r="G153" s="159" t="e">
        <f>#REF!-#REF!</f>
        <v>#REF!</v>
      </c>
      <c r="H153" s="248"/>
    </row>
    <row r="154" spans="1:7" s="30" customFormat="1" ht="15" customHeight="1" thickBot="1">
      <c r="A154" s="192"/>
      <c r="B154" s="195"/>
      <c r="C154" s="244"/>
      <c r="D154" s="193"/>
      <c r="E154" s="193"/>
      <c r="F154" s="193"/>
      <c r="G154" s="159" t="e">
        <f>#REF!-#REF!</f>
        <v>#REF!</v>
      </c>
    </row>
    <row r="155" spans="1:7" s="30" customFormat="1" ht="42" customHeight="1" thickBot="1">
      <c r="A155" s="202" t="s">
        <v>314</v>
      </c>
      <c r="B155" s="194"/>
      <c r="C155" s="243" t="s">
        <v>499</v>
      </c>
      <c r="D155" s="187">
        <f>D156+D158+D157</f>
        <v>20000</v>
      </c>
      <c r="E155" s="187">
        <f>E156+E158+E157</f>
        <v>0</v>
      </c>
      <c r="F155" s="187">
        <f>D155-E155</f>
        <v>20000</v>
      </c>
      <c r="G155" s="159"/>
    </row>
    <row r="156" spans="1:8" s="30" customFormat="1" ht="15" customHeight="1" thickBot="1">
      <c r="A156" s="190" t="s">
        <v>163</v>
      </c>
      <c r="B156" s="195"/>
      <c r="C156" s="226" t="s">
        <v>500</v>
      </c>
      <c r="D156" s="191">
        <v>10000</v>
      </c>
      <c r="E156" s="262">
        <v>0</v>
      </c>
      <c r="F156" s="191">
        <f>D156-E156</f>
        <v>10000</v>
      </c>
      <c r="G156" s="158" t="e">
        <f>#REF!-#REF!</f>
        <v>#REF!</v>
      </c>
      <c r="H156" s="248"/>
    </row>
    <row r="157" spans="1:8" s="30" customFormat="1" ht="15" customHeight="1" thickBot="1">
      <c r="A157" s="190" t="s">
        <v>365</v>
      </c>
      <c r="B157" s="195"/>
      <c r="C157" s="226" t="s">
        <v>501</v>
      </c>
      <c r="D157" s="191">
        <v>0</v>
      </c>
      <c r="E157" s="262">
        <v>0</v>
      </c>
      <c r="F157" s="191"/>
      <c r="G157" s="158"/>
      <c r="H157" s="248"/>
    </row>
    <row r="158" spans="1:8" s="30" customFormat="1" ht="15" customHeight="1" thickBot="1">
      <c r="A158" s="190" t="s">
        <v>166</v>
      </c>
      <c r="B158" s="195"/>
      <c r="C158" s="226" t="s">
        <v>502</v>
      </c>
      <c r="D158" s="191">
        <v>10000</v>
      </c>
      <c r="E158" s="262">
        <v>0</v>
      </c>
      <c r="F158" s="191">
        <f>D158-E158</f>
        <v>10000</v>
      </c>
      <c r="G158" s="158" t="e">
        <f>#REF!-#REF!</f>
        <v>#REF!</v>
      </c>
      <c r="H158" s="176"/>
    </row>
    <row r="159" spans="1:7" s="30" customFormat="1" ht="10.5" customHeight="1" thickBot="1">
      <c r="A159" s="190"/>
      <c r="B159" s="195"/>
      <c r="C159" s="226"/>
      <c r="D159" s="191"/>
      <c r="E159" s="191"/>
      <c r="F159" s="191"/>
      <c r="G159" s="159" t="e">
        <f>#REF!-#REF!</f>
        <v>#REF!</v>
      </c>
    </row>
    <row r="160" spans="1:8" s="37" customFormat="1" ht="51.75" customHeight="1" thickBot="1">
      <c r="A160" s="202" t="s">
        <v>24</v>
      </c>
      <c r="B160" s="197"/>
      <c r="C160" s="243" t="s">
        <v>506</v>
      </c>
      <c r="D160" s="187">
        <f>D161+D163+D162</f>
        <v>449000</v>
      </c>
      <c r="E160" s="187">
        <f>E161+E163+E162</f>
        <v>29592</v>
      </c>
      <c r="F160" s="187">
        <f>F161+F163</f>
        <v>419408</v>
      </c>
      <c r="G160" s="159" t="e">
        <f>#REF!-#REF!</f>
        <v>#REF!</v>
      </c>
      <c r="H160" s="30"/>
    </row>
    <row r="161" spans="1:7" s="172" customFormat="1" ht="15" customHeight="1" thickBot="1">
      <c r="A161" s="190" t="s">
        <v>146</v>
      </c>
      <c r="B161" s="198"/>
      <c r="C161" s="226" t="s">
        <v>503</v>
      </c>
      <c r="D161" s="191">
        <v>409000</v>
      </c>
      <c r="E161" s="191">
        <v>29592</v>
      </c>
      <c r="F161" s="191">
        <f>D161-E161</f>
        <v>379408</v>
      </c>
      <c r="G161" s="170" t="e">
        <f>#REF!-#REF!</f>
        <v>#REF!</v>
      </c>
    </row>
    <row r="162" spans="1:7" s="172" customFormat="1" ht="15" customHeight="1" thickBot="1">
      <c r="A162" s="190" t="s">
        <v>365</v>
      </c>
      <c r="B162" s="198"/>
      <c r="C162" s="226" t="s">
        <v>504</v>
      </c>
      <c r="D162" s="191">
        <v>0</v>
      </c>
      <c r="E162" s="191">
        <v>0</v>
      </c>
      <c r="F162" s="191"/>
      <c r="G162" s="170"/>
    </row>
    <row r="163" spans="1:7" s="172" customFormat="1" ht="15" customHeight="1" thickBot="1">
      <c r="A163" s="190" t="s">
        <v>146</v>
      </c>
      <c r="B163" s="198"/>
      <c r="C163" s="226" t="s">
        <v>505</v>
      </c>
      <c r="D163" s="191">
        <v>40000</v>
      </c>
      <c r="E163" s="191">
        <v>0</v>
      </c>
      <c r="F163" s="191">
        <f>D163-E163</f>
        <v>40000</v>
      </c>
      <c r="G163" s="170" t="e">
        <f>#REF!-#REF!</f>
        <v>#REF!</v>
      </c>
    </row>
    <row r="164" spans="1:7" s="30" customFormat="1" ht="11.25" customHeight="1" thickBot="1">
      <c r="A164" s="192"/>
      <c r="B164" s="195"/>
      <c r="C164" s="226"/>
      <c r="D164" s="193"/>
      <c r="E164" s="193"/>
      <c r="F164" s="193"/>
      <c r="G164" s="159" t="e">
        <f>#REF!-#REF!</f>
        <v>#REF!</v>
      </c>
    </row>
    <row r="165" spans="1:8" s="172" customFormat="1" ht="50.25" customHeight="1" thickBot="1">
      <c r="A165" s="202" t="s">
        <v>25</v>
      </c>
      <c r="B165" s="194"/>
      <c r="C165" s="243" t="s">
        <v>507</v>
      </c>
      <c r="D165" s="187">
        <f>D166</f>
        <v>234808.2</v>
      </c>
      <c r="E165" s="187">
        <f>E166</f>
        <v>52179.6</v>
      </c>
      <c r="F165" s="187">
        <f>D165-E165</f>
        <v>182628.6</v>
      </c>
      <c r="G165" s="170"/>
      <c r="H165" s="30"/>
    </row>
    <row r="166" spans="1:7" s="172" customFormat="1" ht="36.75" customHeight="1" thickBot="1">
      <c r="A166" s="190" t="s">
        <v>162</v>
      </c>
      <c r="B166" s="198"/>
      <c r="C166" s="226" t="s">
        <v>508</v>
      </c>
      <c r="D166" s="191">
        <v>234808.2</v>
      </c>
      <c r="E166" s="191">
        <v>52179.6</v>
      </c>
      <c r="F166" s="191">
        <f>D166-E166</f>
        <v>182628.6</v>
      </c>
      <c r="G166" s="171" t="e">
        <f>#REF!-#REF!</f>
        <v>#REF!</v>
      </c>
    </row>
    <row r="167" spans="1:8" s="172" customFormat="1" ht="11.25" customHeight="1" thickBot="1">
      <c r="A167" s="190"/>
      <c r="B167" s="201"/>
      <c r="C167" s="226"/>
      <c r="D167" s="191"/>
      <c r="E167" s="191"/>
      <c r="F167" s="191"/>
      <c r="G167" s="171" t="e">
        <f>#REF!-#REF!</f>
        <v>#REF!</v>
      </c>
      <c r="H167" s="30"/>
    </row>
    <row r="168" spans="1:8" s="172" customFormat="1" ht="68.25" customHeight="1" thickBot="1">
      <c r="A168" s="202" t="s">
        <v>26</v>
      </c>
      <c r="B168" s="194"/>
      <c r="C168" s="243" t="s">
        <v>510</v>
      </c>
      <c r="D168" s="187">
        <f>D169</f>
        <v>4246080</v>
      </c>
      <c r="E168" s="187">
        <f>E169</f>
        <v>505970.96</v>
      </c>
      <c r="F168" s="187">
        <f>D168-E168</f>
        <v>3740109.04</v>
      </c>
      <c r="G168" s="170"/>
      <c r="H168" s="30"/>
    </row>
    <row r="169" spans="1:8" s="172" customFormat="1" ht="15" customHeight="1" thickBot="1">
      <c r="A169" s="190" t="s">
        <v>153</v>
      </c>
      <c r="B169" s="198"/>
      <c r="C169" s="226" t="s">
        <v>509</v>
      </c>
      <c r="D169" s="229">
        <v>4246080</v>
      </c>
      <c r="E169" s="230">
        <v>505970.96</v>
      </c>
      <c r="F169" s="191">
        <f>D169-E169</f>
        <v>3740109.04</v>
      </c>
      <c r="G169" s="171" t="e">
        <f>#REF!-#REF!</f>
        <v>#REF!</v>
      </c>
      <c r="H169" s="30"/>
    </row>
    <row r="170" spans="1:8" s="172" customFormat="1" ht="10.5" customHeight="1" thickBot="1">
      <c r="A170" s="190"/>
      <c r="B170" s="201"/>
      <c r="C170" s="226"/>
      <c r="D170" s="191"/>
      <c r="E170" s="191"/>
      <c r="F170" s="191"/>
      <c r="G170" s="171"/>
      <c r="H170" s="169"/>
    </row>
    <row r="171" spans="1:8" s="30" customFormat="1" ht="51" customHeight="1" thickBot="1">
      <c r="A171" s="202" t="s">
        <v>27</v>
      </c>
      <c r="B171" s="194"/>
      <c r="C171" s="243" t="s">
        <v>511</v>
      </c>
      <c r="D171" s="187">
        <f>D172+D173</f>
        <v>360000</v>
      </c>
      <c r="E171" s="187">
        <f>E172+E173</f>
        <v>130114.33</v>
      </c>
      <c r="F171" s="187">
        <f>D171-E171</f>
        <v>229885.66999999998</v>
      </c>
      <c r="G171" s="160"/>
      <c r="H171" s="169"/>
    </row>
    <row r="172" spans="1:8" s="30" customFormat="1" ht="15" customHeight="1" thickBot="1">
      <c r="A172" s="190" t="s">
        <v>299</v>
      </c>
      <c r="B172" s="201"/>
      <c r="C172" s="226" t="s">
        <v>512</v>
      </c>
      <c r="D172" s="229">
        <v>240000</v>
      </c>
      <c r="E172" s="263">
        <v>130114.33</v>
      </c>
      <c r="F172" s="191">
        <f>D172-E172</f>
        <v>109885.67</v>
      </c>
      <c r="G172" s="162"/>
      <c r="H172" s="169"/>
    </row>
    <row r="173" spans="1:8" s="30" customFormat="1" ht="15" customHeight="1" thickBot="1">
      <c r="A173" s="190" t="s">
        <v>153</v>
      </c>
      <c r="B173" s="198"/>
      <c r="C173" s="226" t="s">
        <v>513</v>
      </c>
      <c r="D173" s="229">
        <v>120000</v>
      </c>
      <c r="E173" s="263">
        <v>0</v>
      </c>
      <c r="F173" s="191">
        <f>D173-E173</f>
        <v>120000</v>
      </c>
      <c r="G173" s="162" t="e">
        <f>#REF!-#REF!</f>
        <v>#REF!</v>
      </c>
      <c r="H173" s="172"/>
    </row>
    <row r="174" spans="1:8" s="30" customFormat="1" ht="10.5" customHeight="1" thickBot="1">
      <c r="A174" s="221"/>
      <c r="B174" s="222"/>
      <c r="C174" s="245"/>
      <c r="D174" s="223"/>
      <c r="E174" s="223"/>
      <c r="F174" s="223"/>
      <c r="G174" s="162"/>
      <c r="H174" s="172"/>
    </row>
    <row r="175" spans="1:7" s="172" customFormat="1" ht="48" customHeight="1" thickBot="1">
      <c r="A175" s="202" t="s">
        <v>28</v>
      </c>
      <c r="B175" s="194"/>
      <c r="C175" s="243" t="s">
        <v>514</v>
      </c>
      <c r="D175" s="187">
        <f>D176</f>
        <v>108000</v>
      </c>
      <c r="E175" s="187">
        <f>E176</f>
        <v>23003.39</v>
      </c>
      <c r="F175" s="188">
        <f>D175-E175</f>
        <v>84996.61</v>
      </c>
      <c r="G175" s="170" t="e">
        <f>#REF!-#REF!</f>
        <v>#REF!</v>
      </c>
    </row>
    <row r="176" spans="1:8" s="169" customFormat="1" ht="15" customHeight="1" thickBot="1">
      <c r="A176" s="190" t="s">
        <v>153</v>
      </c>
      <c r="B176" s="195"/>
      <c r="C176" s="226" t="s">
        <v>515</v>
      </c>
      <c r="D176" s="229">
        <v>108000</v>
      </c>
      <c r="E176" s="230">
        <v>23003.39</v>
      </c>
      <c r="F176" s="191">
        <f>D176-E176</f>
        <v>84996.61</v>
      </c>
      <c r="G176" s="161" t="e">
        <f>#REF!-#REF!</f>
        <v>#REF!</v>
      </c>
      <c r="H176" s="167"/>
    </row>
    <row r="177" spans="1:7" s="172" customFormat="1" ht="10.5" customHeight="1" thickBot="1">
      <c r="A177" s="190"/>
      <c r="B177" s="195"/>
      <c r="C177" s="226"/>
      <c r="D177" s="191"/>
      <c r="E177" s="191"/>
      <c r="F177" s="191"/>
      <c r="G177" s="161">
        <f>F165</f>
        <v>182628.6</v>
      </c>
    </row>
    <row r="178" spans="1:8" s="37" customFormat="1" ht="68.25" customHeight="1" thickBot="1">
      <c r="A178" s="202" t="s">
        <v>29</v>
      </c>
      <c r="B178" s="194"/>
      <c r="C178" s="243" t="s">
        <v>516</v>
      </c>
      <c r="D178" s="187">
        <f>D179+D180</f>
        <v>0</v>
      </c>
      <c r="E178" s="187">
        <f>E179+E180</f>
        <v>0</v>
      </c>
      <c r="F178" s="187">
        <f>D178-E178</f>
        <v>0</v>
      </c>
      <c r="G178" s="163"/>
      <c r="H178" s="172"/>
    </row>
    <row r="179" spans="1:8" s="30" customFormat="1" ht="15" customHeight="1" thickBot="1">
      <c r="A179" s="190" t="s">
        <v>299</v>
      </c>
      <c r="B179" s="195"/>
      <c r="C179" s="226" t="s">
        <v>517</v>
      </c>
      <c r="D179" s="229">
        <v>0</v>
      </c>
      <c r="E179" s="264">
        <v>0</v>
      </c>
      <c r="F179" s="191">
        <f>D179-E179</f>
        <v>0</v>
      </c>
      <c r="G179" s="130" t="e">
        <f>#REF!-#REF!</f>
        <v>#REF!</v>
      </c>
      <c r="H179" s="250"/>
    </row>
    <row r="180" spans="1:8" s="30" customFormat="1" ht="15" customHeight="1" thickBot="1">
      <c r="A180" s="190" t="s">
        <v>153</v>
      </c>
      <c r="B180" s="195"/>
      <c r="C180" s="226" t="s">
        <v>518</v>
      </c>
      <c r="D180" s="229">
        <v>0</v>
      </c>
      <c r="E180" s="264">
        <v>0</v>
      </c>
      <c r="F180" s="191">
        <f>D180-E180</f>
        <v>0</v>
      </c>
      <c r="G180" s="130" t="e">
        <f>#REF!-#REF!</f>
        <v>#REF!</v>
      </c>
      <c r="H180" s="249"/>
    </row>
    <row r="181" spans="1:8" s="30" customFormat="1" ht="10.5" customHeight="1" thickBot="1">
      <c r="A181" s="190"/>
      <c r="B181" s="195"/>
      <c r="C181" s="226"/>
      <c r="D181" s="191"/>
      <c r="E181" s="191"/>
      <c r="F181" s="191"/>
      <c r="G181" s="130"/>
      <c r="H181" s="172"/>
    </row>
    <row r="182" spans="1:8" s="169" customFormat="1" ht="68.25" customHeight="1" thickBot="1">
      <c r="A182" s="202" t="s">
        <v>30</v>
      </c>
      <c r="B182" s="194"/>
      <c r="C182" s="243" t="s">
        <v>523</v>
      </c>
      <c r="D182" s="187">
        <f>D183+D184+D185</f>
        <v>78336.95999999999</v>
      </c>
      <c r="E182" s="187">
        <f>E183+E184+E185</f>
        <v>0</v>
      </c>
      <c r="F182" s="187">
        <f>F183+F184+F185</f>
        <v>15000</v>
      </c>
      <c r="G182" s="254"/>
      <c r="H182" s="172"/>
    </row>
    <row r="183" spans="1:8" s="172" customFormat="1" ht="15" customHeight="1" thickBot="1">
      <c r="A183" s="190" t="s">
        <v>299</v>
      </c>
      <c r="B183" s="195"/>
      <c r="C183" s="226" t="s">
        <v>519</v>
      </c>
      <c r="D183" s="229">
        <v>15000</v>
      </c>
      <c r="E183" s="230">
        <v>0</v>
      </c>
      <c r="F183" s="191">
        <f>D183-E183</f>
        <v>15000</v>
      </c>
      <c r="G183" s="155" t="e">
        <f>#REF!-#REF!</f>
        <v>#REF!</v>
      </c>
      <c r="H183" s="250"/>
    </row>
    <row r="184" spans="1:8" s="172" customFormat="1" ht="15" customHeight="1" thickBot="1">
      <c r="A184" s="190" t="s">
        <v>153</v>
      </c>
      <c r="B184" s="195"/>
      <c r="C184" s="226" t="s">
        <v>520</v>
      </c>
      <c r="D184" s="229">
        <v>30000</v>
      </c>
      <c r="E184" s="230"/>
      <c r="F184" s="191"/>
      <c r="G184" s="155"/>
      <c r="H184" s="250"/>
    </row>
    <row r="185" spans="1:8" s="172" customFormat="1" ht="15" customHeight="1" thickBot="1">
      <c r="A185" s="190" t="s">
        <v>166</v>
      </c>
      <c r="B185" s="195"/>
      <c r="C185" s="226" t="s">
        <v>522</v>
      </c>
      <c r="D185" s="229">
        <v>33336.96</v>
      </c>
      <c r="E185" s="230"/>
      <c r="F185" s="191"/>
      <c r="G185" s="155"/>
      <c r="H185" s="250"/>
    </row>
    <row r="186" spans="1:7" s="172" customFormat="1" ht="12.75" customHeight="1" hidden="1" thickBot="1">
      <c r="A186" s="190"/>
      <c r="B186" s="195"/>
      <c r="C186" s="226"/>
      <c r="D186" s="191"/>
      <c r="E186" s="191"/>
      <c r="F186" s="191"/>
      <c r="G186" s="155"/>
    </row>
    <row r="187" spans="1:8" s="169" customFormat="1" ht="68.25" customHeight="1" hidden="1" thickBot="1">
      <c r="A187" s="202" t="s">
        <v>31</v>
      </c>
      <c r="B187" s="194"/>
      <c r="C187" s="243" t="s">
        <v>524</v>
      </c>
      <c r="D187" s="187">
        <f>D188</f>
        <v>0</v>
      </c>
      <c r="E187" s="187">
        <f>E188</f>
        <v>0</v>
      </c>
      <c r="F187" s="187">
        <f>F188</f>
        <v>0</v>
      </c>
      <c r="G187" s="254"/>
      <c r="H187" s="172"/>
    </row>
    <row r="188" spans="1:8" s="172" customFormat="1" ht="15" customHeight="1" hidden="1" thickBot="1">
      <c r="A188" s="190" t="s">
        <v>333</v>
      </c>
      <c r="B188" s="195"/>
      <c r="C188" s="226" t="s">
        <v>525</v>
      </c>
      <c r="D188" s="229">
        <v>0</v>
      </c>
      <c r="E188" s="230">
        <v>0</v>
      </c>
      <c r="F188" s="191">
        <f>D188-E188</f>
        <v>0</v>
      </c>
      <c r="G188" s="155" t="e">
        <f>#REF!-#REF!</f>
        <v>#REF!</v>
      </c>
      <c r="H188" s="250"/>
    </row>
    <row r="189" spans="1:8" s="172" customFormat="1" ht="12" customHeight="1" thickBot="1">
      <c r="A189" s="190"/>
      <c r="B189" s="195"/>
      <c r="C189" s="226"/>
      <c r="D189" s="229"/>
      <c r="E189" s="230"/>
      <c r="F189" s="191"/>
      <c r="G189" s="171"/>
      <c r="H189" s="250"/>
    </row>
    <row r="190" spans="1:8" s="169" customFormat="1" ht="68.25" customHeight="1" thickBot="1">
      <c r="A190" s="202" t="s">
        <v>32</v>
      </c>
      <c r="B190" s="194"/>
      <c r="C190" s="243" t="s">
        <v>526</v>
      </c>
      <c r="D190" s="187">
        <f>D191+D192+D193+D194</f>
        <v>0</v>
      </c>
      <c r="E190" s="187">
        <f>E191+E192+E193+E194</f>
        <v>0</v>
      </c>
      <c r="F190" s="187">
        <f>F191+F192+F193+F194</f>
        <v>0</v>
      </c>
      <c r="G190" s="254"/>
      <c r="H190" s="172"/>
    </row>
    <row r="191" spans="1:8" s="172" customFormat="1" ht="15" customHeight="1" thickBot="1">
      <c r="A191" s="190" t="s">
        <v>153</v>
      </c>
      <c r="B191" s="195"/>
      <c r="C191" s="226" t="s">
        <v>520</v>
      </c>
      <c r="D191" s="229">
        <v>0</v>
      </c>
      <c r="E191" s="230">
        <v>0</v>
      </c>
      <c r="F191" s="191">
        <f>D191-E191</f>
        <v>0</v>
      </c>
      <c r="G191" s="155" t="e">
        <f>#REF!-#REF!</f>
        <v>#REF!</v>
      </c>
      <c r="H191" s="250"/>
    </row>
    <row r="192" spans="1:8" s="172" customFormat="1" ht="15" customHeight="1" thickBot="1">
      <c r="A192" s="190" t="s">
        <v>146</v>
      </c>
      <c r="B192" s="195"/>
      <c r="C192" s="226" t="s">
        <v>521</v>
      </c>
      <c r="D192" s="229">
        <v>0</v>
      </c>
      <c r="E192" s="230">
        <v>0</v>
      </c>
      <c r="F192" s="191">
        <f>D192-E192</f>
        <v>0</v>
      </c>
      <c r="G192" s="155" t="e">
        <f>#REF!-#REF!</f>
        <v>#REF!</v>
      </c>
      <c r="H192" s="250"/>
    </row>
    <row r="193" spans="1:8" s="172" customFormat="1" ht="15" customHeight="1" thickBot="1">
      <c r="A193" s="190" t="s">
        <v>551</v>
      </c>
      <c r="B193" s="195"/>
      <c r="C193" s="226" t="s">
        <v>527</v>
      </c>
      <c r="D193" s="229">
        <v>0</v>
      </c>
      <c r="E193" s="230">
        <v>0</v>
      </c>
      <c r="F193" s="191">
        <f>D193-E193</f>
        <v>0</v>
      </c>
      <c r="G193" s="155" t="e">
        <f>#REF!-#REF!</f>
        <v>#REF!</v>
      </c>
      <c r="H193" s="250"/>
    </row>
    <row r="194" spans="1:8" s="172" customFormat="1" ht="15" customHeight="1" thickBot="1">
      <c r="A194" s="190" t="s">
        <v>166</v>
      </c>
      <c r="B194" s="195"/>
      <c r="C194" s="226" t="s">
        <v>528</v>
      </c>
      <c r="D194" s="229">
        <v>0</v>
      </c>
      <c r="E194" s="230">
        <v>0</v>
      </c>
      <c r="F194" s="191">
        <f>D194-E194</f>
        <v>0</v>
      </c>
      <c r="G194" s="155" t="e">
        <f>#REF!-#REF!</f>
        <v>#REF!</v>
      </c>
      <c r="H194" s="250"/>
    </row>
    <row r="195" spans="1:7" s="172" customFormat="1" ht="12" customHeight="1" thickBot="1">
      <c r="A195" s="190"/>
      <c r="B195" s="195"/>
      <c r="C195" s="226"/>
      <c r="D195" s="191"/>
      <c r="E195" s="191"/>
      <c r="F195" s="191"/>
      <c r="G195" s="155"/>
    </row>
    <row r="196" spans="1:8" s="172" customFormat="1" ht="50.25" customHeight="1" thickBot="1">
      <c r="A196" s="202" t="s">
        <v>33</v>
      </c>
      <c r="B196" s="186"/>
      <c r="C196" s="243" t="s">
        <v>530</v>
      </c>
      <c r="D196" s="187">
        <f>D197</f>
        <v>974700</v>
      </c>
      <c r="E196" s="187">
        <f>E197</f>
        <v>243675</v>
      </c>
      <c r="F196" s="187">
        <f>D196-E196</f>
        <v>731025</v>
      </c>
      <c r="G196" s="155" t="e">
        <f>#REF!-#REF!</f>
        <v>#REF!</v>
      </c>
      <c r="H196" s="30"/>
    </row>
    <row r="197" spans="1:7" s="172" customFormat="1" ht="15" customHeight="1" thickBot="1">
      <c r="A197" s="189" t="s">
        <v>172</v>
      </c>
      <c r="B197" s="190"/>
      <c r="C197" s="226" t="s">
        <v>529</v>
      </c>
      <c r="D197" s="229">
        <v>974700</v>
      </c>
      <c r="E197" s="230">
        <v>243675</v>
      </c>
      <c r="F197" s="191">
        <f>D197-E197</f>
        <v>731025</v>
      </c>
      <c r="G197" s="155" t="e">
        <f>#REF!-#REF!</f>
        <v>#REF!</v>
      </c>
    </row>
    <row r="198" spans="1:8" s="167" customFormat="1" ht="10.5" customHeight="1" thickBot="1">
      <c r="A198" s="192"/>
      <c r="B198" s="190"/>
      <c r="C198" s="226"/>
      <c r="D198" s="193"/>
      <c r="E198" s="193"/>
      <c r="F198" s="193"/>
      <c r="G198" s="168"/>
      <c r="H198" s="30"/>
    </row>
    <row r="199" spans="1:8" s="172" customFormat="1" ht="50.25" customHeight="1" thickBot="1">
      <c r="A199" s="202" t="s">
        <v>34</v>
      </c>
      <c r="B199" s="186"/>
      <c r="C199" s="243" t="s">
        <v>531</v>
      </c>
      <c r="D199" s="187">
        <f>D200</f>
        <v>0</v>
      </c>
      <c r="E199" s="187">
        <f>E200</f>
        <v>0</v>
      </c>
      <c r="F199" s="187">
        <f>D199-E199</f>
        <v>0</v>
      </c>
      <c r="G199" s="155" t="e">
        <f>#REF!-#REF!</f>
        <v>#REF!</v>
      </c>
      <c r="H199" s="30"/>
    </row>
    <row r="200" spans="1:7" s="172" customFormat="1" ht="15" customHeight="1" thickBot="1">
      <c r="A200" s="189" t="s">
        <v>172</v>
      </c>
      <c r="B200" s="190"/>
      <c r="C200" s="226" t="s">
        <v>532</v>
      </c>
      <c r="D200" s="229">
        <v>0</v>
      </c>
      <c r="E200" s="230">
        <v>0</v>
      </c>
      <c r="F200" s="191">
        <f>D200-E200</f>
        <v>0</v>
      </c>
      <c r="G200" s="155" t="e">
        <f>#REF!-#REF!</f>
        <v>#REF!</v>
      </c>
    </row>
    <row r="201" spans="1:8" s="167" customFormat="1" ht="10.5" customHeight="1" thickBot="1">
      <c r="A201" s="192"/>
      <c r="B201" s="190"/>
      <c r="C201" s="226"/>
      <c r="D201" s="193"/>
      <c r="E201" s="193"/>
      <c r="F201" s="193"/>
      <c r="G201" s="168"/>
      <c r="H201" s="30"/>
    </row>
    <row r="202" spans="1:8" s="172" customFormat="1" ht="50.25" customHeight="1" thickBot="1">
      <c r="A202" s="202" t="s">
        <v>541</v>
      </c>
      <c r="B202" s="186"/>
      <c r="C202" s="243" t="s">
        <v>533</v>
      </c>
      <c r="D202" s="187">
        <f>D203+D204</f>
        <v>10539399.88</v>
      </c>
      <c r="E202" s="187">
        <f>E203+E204</f>
        <v>0</v>
      </c>
      <c r="F202" s="187">
        <f>D202-E202</f>
        <v>10539399.88</v>
      </c>
      <c r="G202" s="155" t="e">
        <f>#REF!-#REF!</f>
        <v>#REF!</v>
      </c>
      <c r="H202" s="30"/>
    </row>
    <row r="203" spans="1:7" s="172" customFormat="1" ht="15" customHeight="1" thickBot="1">
      <c r="A203" s="189" t="s">
        <v>172</v>
      </c>
      <c r="B203" s="190"/>
      <c r="C203" s="226" t="s">
        <v>534</v>
      </c>
      <c r="D203" s="229">
        <v>9758499.88</v>
      </c>
      <c r="E203" s="230">
        <v>0</v>
      </c>
      <c r="F203" s="191">
        <f>D203-E203</f>
        <v>9758499.88</v>
      </c>
      <c r="G203" s="155" t="e">
        <f>#REF!-#REF!</f>
        <v>#REF!</v>
      </c>
    </row>
    <row r="204" spans="1:7" s="172" customFormat="1" ht="15" customHeight="1" thickBot="1">
      <c r="A204" s="189" t="s">
        <v>172</v>
      </c>
      <c r="B204" s="190"/>
      <c r="C204" s="226" t="s">
        <v>540</v>
      </c>
      <c r="D204" s="229">
        <v>780900</v>
      </c>
      <c r="E204" s="230">
        <v>0</v>
      </c>
      <c r="F204" s="191">
        <f>D204-E204</f>
        <v>780900</v>
      </c>
      <c r="G204" s="155" t="e">
        <f>#REF!-#REF!</f>
        <v>#REF!</v>
      </c>
    </row>
    <row r="205" spans="1:8" s="167" customFormat="1" ht="10.5" customHeight="1" thickBot="1">
      <c r="A205" s="192"/>
      <c r="B205" s="190"/>
      <c r="C205" s="226"/>
      <c r="D205" s="193"/>
      <c r="E205" s="193"/>
      <c r="F205" s="193"/>
      <c r="G205" s="168"/>
      <c r="H205" s="30"/>
    </row>
    <row r="206" spans="1:8" s="172" customFormat="1" ht="50.25" customHeight="1" thickBot="1">
      <c r="A206" s="202" t="s">
        <v>542</v>
      </c>
      <c r="B206" s="186"/>
      <c r="C206" s="243" t="s">
        <v>535</v>
      </c>
      <c r="D206" s="187">
        <f>D207</f>
        <v>14693089</v>
      </c>
      <c r="E206" s="187">
        <f>E207</f>
        <v>5818030</v>
      </c>
      <c r="F206" s="187">
        <f>D206-E206</f>
        <v>8875059</v>
      </c>
      <c r="G206" s="155" t="e">
        <f>#REF!-#REF!</f>
        <v>#REF!</v>
      </c>
      <c r="H206" s="30"/>
    </row>
    <row r="207" spans="1:7" s="172" customFormat="1" ht="15" customHeight="1" thickBot="1">
      <c r="A207" s="190" t="s">
        <v>172</v>
      </c>
      <c r="B207" s="190"/>
      <c r="C207" s="226" t="s">
        <v>536</v>
      </c>
      <c r="D207" s="229">
        <v>14693089</v>
      </c>
      <c r="E207" s="230">
        <v>5818030</v>
      </c>
      <c r="F207" s="191">
        <f>D207-E207</f>
        <v>8875059</v>
      </c>
      <c r="G207" s="155" t="e">
        <f>#REF!-#REF!</f>
        <v>#REF!</v>
      </c>
    </row>
    <row r="208" spans="1:8" s="259" customFormat="1" ht="10.5" customHeight="1" hidden="1" thickBot="1">
      <c r="A208" s="192"/>
      <c r="B208" s="190"/>
      <c r="C208" s="226"/>
      <c r="D208" s="193"/>
      <c r="E208" s="193"/>
      <c r="F208" s="193"/>
      <c r="G208" s="258"/>
      <c r="H208" s="172"/>
    </row>
    <row r="209" spans="1:8" s="172" customFormat="1" ht="53.25" customHeight="1" hidden="1" thickBot="1">
      <c r="A209" s="202" t="s">
        <v>36</v>
      </c>
      <c r="B209" s="186"/>
      <c r="C209" s="243" t="s">
        <v>537</v>
      </c>
      <c r="D209" s="187">
        <f>D210</f>
        <v>0</v>
      </c>
      <c r="E209" s="187">
        <f>E210</f>
        <v>0</v>
      </c>
      <c r="F209" s="187">
        <f>D209-E209</f>
        <v>0</v>
      </c>
      <c r="G209" s="155" t="e">
        <f>#REF!-#REF!</f>
        <v>#REF!</v>
      </c>
      <c r="H209" s="30"/>
    </row>
    <row r="210" spans="1:7" s="172" customFormat="1" ht="15" customHeight="1" hidden="1" thickBot="1">
      <c r="A210" s="189" t="s">
        <v>172</v>
      </c>
      <c r="B210" s="190"/>
      <c r="C210" s="226" t="s">
        <v>538</v>
      </c>
      <c r="D210" s="229">
        <v>0</v>
      </c>
      <c r="E210" s="230">
        <v>0</v>
      </c>
      <c r="F210" s="191">
        <f>D210-E210</f>
        <v>0</v>
      </c>
      <c r="G210" s="155" t="e">
        <f>#REF!-#REF!</f>
        <v>#REF!</v>
      </c>
    </row>
    <row r="211" spans="1:8" s="30" customFormat="1" ht="10.5" customHeight="1" thickBot="1">
      <c r="A211" s="189"/>
      <c r="B211" s="210"/>
      <c r="C211" s="228"/>
      <c r="D211" s="191"/>
      <c r="E211" s="191"/>
      <c r="F211" s="199"/>
      <c r="G211" s="160"/>
      <c r="H211" s="174"/>
    </row>
    <row r="212" spans="1:8" s="172" customFormat="1" ht="59.25" customHeight="1" thickBot="1">
      <c r="A212" s="202" t="s">
        <v>37</v>
      </c>
      <c r="B212" s="186"/>
      <c r="C212" s="243" t="s">
        <v>539</v>
      </c>
      <c r="D212" s="187">
        <f>D213</f>
        <v>556000</v>
      </c>
      <c r="E212" s="187">
        <f>E213</f>
        <v>0</v>
      </c>
      <c r="F212" s="187">
        <f>D212-E212</f>
        <v>556000</v>
      </c>
      <c r="G212" s="155" t="e">
        <f>#REF!-#REF!</f>
        <v>#REF!</v>
      </c>
      <c r="H212" s="30"/>
    </row>
    <row r="213" spans="1:7" s="172" customFormat="1" ht="15" customHeight="1" thickBot="1">
      <c r="A213" s="190" t="s">
        <v>146</v>
      </c>
      <c r="B213" s="190"/>
      <c r="C213" s="226" t="s">
        <v>543</v>
      </c>
      <c r="D213" s="229">
        <v>556000</v>
      </c>
      <c r="E213" s="230">
        <v>0</v>
      </c>
      <c r="F213" s="191">
        <f>D213-E213</f>
        <v>556000</v>
      </c>
      <c r="G213" s="155" t="e">
        <f>#REF!-#REF!</f>
        <v>#REF!</v>
      </c>
    </row>
    <row r="214" spans="1:8" s="30" customFormat="1" ht="10.5" customHeight="1" thickBot="1">
      <c r="A214" s="189"/>
      <c r="B214" s="210"/>
      <c r="C214" s="228"/>
      <c r="D214" s="191"/>
      <c r="E214" s="191"/>
      <c r="F214" s="199"/>
      <c r="G214" s="160"/>
      <c r="H214" s="174"/>
    </row>
    <row r="215" spans="1:7" s="174" customFormat="1" ht="69" customHeight="1" thickBot="1">
      <c r="A215" s="202" t="s">
        <v>35</v>
      </c>
      <c r="B215" s="208"/>
      <c r="C215" s="243" t="s">
        <v>544</v>
      </c>
      <c r="D215" s="209">
        <f>D217+D216+D218</f>
        <v>478568</v>
      </c>
      <c r="E215" s="209">
        <f>E217+E216+E218</f>
        <v>191170.18</v>
      </c>
      <c r="F215" s="209">
        <f>F217+F216+F218</f>
        <v>287397.82</v>
      </c>
      <c r="G215" s="170"/>
    </row>
    <row r="216" spans="1:7" s="174" customFormat="1" ht="15" customHeight="1" thickBot="1">
      <c r="A216" s="190" t="s">
        <v>146</v>
      </c>
      <c r="B216" s="201"/>
      <c r="C216" s="226" t="s">
        <v>545</v>
      </c>
      <c r="D216" s="256">
        <v>379568</v>
      </c>
      <c r="E216" s="256">
        <v>92170.18</v>
      </c>
      <c r="F216" s="256">
        <f>D216-E216</f>
        <v>287397.82</v>
      </c>
      <c r="G216" s="170"/>
    </row>
    <row r="217" spans="1:8" s="174" customFormat="1" ht="15" customHeight="1" thickBot="1">
      <c r="A217" s="190" t="s">
        <v>551</v>
      </c>
      <c r="B217" s="201"/>
      <c r="C217" s="226" t="s">
        <v>546</v>
      </c>
      <c r="D217" s="229">
        <v>99000</v>
      </c>
      <c r="E217" s="229">
        <v>99000</v>
      </c>
      <c r="F217" s="191">
        <f>D217-E217</f>
        <v>0</v>
      </c>
      <c r="G217" s="170"/>
      <c r="H217" s="257"/>
    </row>
    <row r="218" spans="1:8" s="174" customFormat="1" ht="15" customHeight="1" thickBot="1">
      <c r="A218" s="190" t="s">
        <v>166</v>
      </c>
      <c r="B218" s="201"/>
      <c r="C218" s="226" t="s">
        <v>547</v>
      </c>
      <c r="D218" s="229">
        <v>0</v>
      </c>
      <c r="E218" s="230">
        <v>0</v>
      </c>
      <c r="F218" s="191">
        <f>D218-E218</f>
        <v>0</v>
      </c>
      <c r="G218" s="170"/>
      <c r="H218" s="257"/>
    </row>
    <row r="219" spans="1:8" s="174" customFormat="1" ht="13.5" customHeight="1" thickBot="1">
      <c r="A219" s="190"/>
      <c r="B219" s="201"/>
      <c r="C219" s="226"/>
      <c r="D219" s="229"/>
      <c r="E219" s="230"/>
      <c r="F219" s="191"/>
      <c r="G219" s="171"/>
      <c r="H219" s="257"/>
    </row>
    <row r="220" spans="1:8" s="169" customFormat="1" ht="83.25" customHeight="1" thickBot="1">
      <c r="A220" s="202" t="s">
        <v>404</v>
      </c>
      <c r="B220" s="194"/>
      <c r="C220" s="243" t="s">
        <v>548</v>
      </c>
      <c r="D220" s="187">
        <f>D221+D222+D223</f>
        <v>294972</v>
      </c>
      <c r="E220" s="187">
        <f>E221+E222</f>
        <v>92850</v>
      </c>
      <c r="F220" s="187">
        <f>F221+F222+F223</f>
        <v>202122</v>
      </c>
      <c r="G220" s="254"/>
      <c r="H220" s="172"/>
    </row>
    <row r="221" spans="1:8" s="172" customFormat="1" ht="15" customHeight="1" thickBot="1">
      <c r="A221" s="190" t="s">
        <v>153</v>
      </c>
      <c r="B221" s="195"/>
      <c r="C221" s="226" t="s">
        <v>549</v>
      </c>
      <c r="D221" s="229">
        <v>225000</v>
      </c>
      <c r="E221" s="230">
        <v>22878</v>
      </c>
      <c r="F221" s="191">
        <f>D221-E221</f>
        <v>202122</v>
      </c>
      <c r="G221" s="155" t="e">
        <f>#REF!-#REF!</f>
        <v>#REF!</v>
      </c>
      <c r="H221" s="250"/>
    </row>
    <row r="222" spans="1:8" s="172" customFormat="1" ht="15" customHeight="1" thickBot="1">
      <c r="A222" s="190" t="s">
        <v>146</v>
      </c>
      <c r="B222" s="195"/>
      <c r="C222" s="226" t="s">
        <v>565</v>
      </c>
      <c r="D222" s="229">
        <v>69972</v>
      </c>
      <c r="E222" s="230">
        <v>69972</v>
      </c>
      <c r="F222" s="191">
        <f>D222-E222</f>
        <v>0</v>
      </c>
      <c r="G222" s="155" t="e">
        <f>#REF!-#REF!</f>
        <v>#REF!</v>
      </c>
      <c r="H222" s="250"/>
    </row>
    <row r="223" spans="1:8" s="172" customFormat="1" ht="15" customHeight="1" hidden="1" thickBot="1">
      <c r="A223" s="190" t="s">
        <v>551</v>
      </c>
      <c r="B223" s="195"/>
      <c r="C223" s="226" t="s">
        <v>550</v>
      </c>
      <c r="D223" s="229">
        <v>0</v>
      </c>
      <c r="E223" s="230">
        <v>0</v>
      </c>
      <c r="F223" s="191">
        <f>D223-E223</f>
        <v>0</v>
      </c>
      <c r="G223" s="155" t="e">
        <f>#REF!-#REF!</f>
        <v>#REF!</v>
      </c>
      <c r="H223" s="250"/>
    </row>
    <row r="224" spans="1:8" s="172" customFormat="1" ht="15" customHeight="1" hidden="1" thickBot="1">
      <c r="A224" s="190"/>
      <c r="B224" s="195"/>
      <c r="C224" s="226"/>
      <c r="D224" s="229"/>
      <c r="E224" s="230"/>
      <c r="F224" s="191"/>
      <c r="G224" s="171"/>
      <c r="H224" s="250"/>
    </row>
    <row r="225" spans="1:8" s="169" customFormat="1" ht="83.25" customHeight="1" hidden="1" thickBot="1">
      <c r="A225" s="202" t="s">
        <v>334</v>
      </c>
      <c r="B225" s="194"/>
      <c r="C225" s="243" t="s">
        <v>347</v>
      </c>
      <c r="D225" s="187">
        <f>D226</f>
        <v>0</v>
      </c>
      <c r="E225" s="187">
        <f>E226</f>
        <v>0</v>
      </c>
      <c r="F225" s="187">
        <f>F226</f>
        <v>0</v>
      </c>
      <c r="G225" s="254"/>
      <c r="H225" s="172"/>
    </row>
    <row r="226" spans="1:8" s="172" customFormat="1" ht="15" customHeight="1" hidden="1" thickBot="1">
      <c r="A226" s="190" t="s">
        <v>140</v>
      </c>
      <c r="B226" s="195"/>
      <c r="C226" s="226" t="s">
        <v>348</v>
      </c>
      <c r="D226" s="229">
        <v>0</v>
      </c>
      <c r="E226" s="230">
        <v>0</v>
      </c>
      <c r="F226" s="191">
        <f>D226-E226</f>
        <v>0</v>
      </c>
      <c r="G226" s="155" t="e">
        <f>#REF!-#REF!</f>
        <v>#REF!</v>
      </c>
      <c r="H226" s="250"/>
    </row>
    <row r="227" spans="1:7" s="172" customFormat="1" ht="10.5" customHeight="1" hidden="1" thickBot="1">
      <c r="A227" s="190"/>
      <c r="B227" s="195"/>
      <c r="C227" s="226"/>
      <c r="D227" s="191"/>
      <c r="E227" s="191"/>
      <c r="F227" s="191"/>
      <c r="G227" s="155"/>
    </row>
    <row r="228" spans="1:8" s="169" customFormat="1" ht="93" customHeight="1" hidden="1" thickBot="1">
      <c r="A228" s="255" t="s">
        <v>335</v>
      </c>
      <c r="B228" s="194"/>
      <c r="C228" s="243" t="s">
        <v>349</v>
      </c>
      <c r="D228" s="187">
        <f>D229</f>
        <v>0</v>
      </c>
      <c r="E228" s="187">
        <f>E229</f>
        <v>0</v>
      </c>
      <c r="F228" s="187">
        <f>F229</f>
        <v>0</v>
      </c>
      <c r="G228" s="254"/>
      <c r="H228" s="172"/>
    </row>
    <row r="229" spans="1:8" s="172" customFormat="1" ht="15" customHeight="1" hidden="1" thickBot="1">
      <c r="A229" s="190" t="s">
        <v>333</v>
      </c>
      <c r="B229" s="195"/>
      <c r="C229" s="226" t="s">
        <v>350</v>
      </c>
      <c r="D229" s="229">
        <v>0</v>
      </c>
      <c r="E229" s="230">
        <v>0</v>
      </c>
      <c r="F229" s="191">
        <f>D229-E229</f>
        <v>0</v>
      </c>
      <c r="G229" s="155" t="e">
        <f>#REF!-#REF!</f>
        <v>#REF!</v>
      </c>
      <c r="H229" s="250"/>
    </row>
    <row r="230" spans="1:7" s="172" customFormat="1" ht="12.75" customHeight="1" thickBot="1">
      <c r="A230" s="190"/>
      <c r="B230" s="195"/>
      <c r="C230" s="226"/>
      <c r="D230" s="191"/>
      <c r="E230" s="191"/>
      <c r="F230" s="191"/>
      <c r="G230" s="155"/>
    </row>
    <row r="231" spans="1:8" s="169" customFormat="1" ht="83.25" customHeight="1" thickBot="1">
      <c r="A231" s="202" t="s">
        <v>357</v>
      </c>
      <c r="B231" s="194"/>
      <c r="C231" s="243" t="s">
        <v>552</v>
      </c>
      <c r="D231" s="187">
        <f>D232+D233+D237+D238</f>
        <v>534714.61</v>
      </c>
      <c r="E231" s="187">
        <f>E232+E233+E237+E238</f>
        <v>192859.66</v>
      </c>
      <c r="F231" s="187">
        <f>F232+F233+F237+F238</f>
        <v>341854.95</v>
      </c>
      <c r="G231" s="187" t="e">
        <f>G232+G233+G234</f>
        <v>#REF!</v>
      </c>
      <c r="H231" s="172"/>
    </row>
    <row r="232" spans="1:8" s="169" customFormat="1" ht="18" customHeight="1" thickBot="1">
      <c r="A232" s="190" t="s">
        <v>140</v>
      </c>
      <c r="B232" s="195"/>
      <c r="C232" s="226" t="s">
        <v>553</v>
      </c>
      <c r="D232" s="229">
        <v>227276.59</v>
      </c>
      <c r="E232" s="230">
        <v>97291.7</v>
      </c>
      <c r="F232" s="191">
        <f>D232-E232</f>
        <v>129984.89</v>
      </c>
      <c r="G232" s="254"/>
      <c r="H232" s="172"/>
    </row>
    <row r="233" spans="1:8" s="172" customFormat="1" ht="15" customHeight="1" thickBot="1">
      <c r="A233" s="190" t="s">
        <v>333</v>
      </c>
      <c r="B233" s="195"/>
      <c r="C233" s="226" t="s">
        <v>555</v>
      </c>
      <c r="D233" s="229">
        <v>61509.74</v>
      </c>
      <c r="E233" s="230">
        <v>23243.91</v>
      </c>
      <c r="F233" s="191">
        <f>D233-E233</f>
        <v>38265.83</v>
      </c>
      <c r="G233" s="155" t="e">
        <f>#REF!-#REF!</f>
        <v>#REF!</v>
      </c>
      <c r="H233" s="250"/>
    </row>
    <row r="234" spans="1:8" s="169" customFormat="1" ht="18" customHeight="1" hidden="1" thickBot="1">
      <c r="A234" s="190" t="s">
        <v>333</v>
      </c>
      <c r="B234" s="195"/>
      <c r="C234" s="226" t="s">
        <v>554</v>
      </c>
      <c r="D234" s="229">
        <v>0</v>
      </c>
      <c r="E234" s="230">
        <v>0</v>
      </c>
      <c r="F234" s="191">
        <f>D234-E234</f>
        <v>0</v>
      </c>
      <c r="G234" s="254"/>
      <c r="H234" s="172"/>
    </row>
    <row r="235" spans="1:7" s="172" customFormat="1" ht="10.5" customHeight="1" hidden="1" thickBot="1">
      <c r="A235" s="190"/>
      <c r="B235" s="195"/>
      <c r="C235" s="226"/>
      <c r="D235" s="191"/>
      <c r="E235" s="191"/>
      <c r="F235" s="191"/>
      <c r="G235" s="155"/>
    </row>
    <row r="236" spans="1:8" s="169" customFormat="1" ht="93" customHeight="1" hidden="1" thickBot="1">
      <c r="A236" s="255" t="s">
        <v>356</v>
      </c>
      <c r="B236" s="194"/>
      <c r="C236" s="243" t="s">
        <v>556</v>
      </c>
      <c r="D236" s="187">
        <v>0</v>
      </c>
      <c r="E236" s="187">
        <v>0</v>
      </c>
      <c r="F236" s="187">
        <v>0</v>
      </c>
      <c r="G236" s="187" t="e">
        <f>G238+G237</f>
        <v>#REF!</v>
      </c>
      <c r="H236" s="172"/>
    </row>
    <row r="237" spans="1:8" s="169" customFormat="1" ht="18" customHeight="1" thickBot="1">
      <c r="A237" s="190" t="s">
        <v>140</v>
      </c>
      <c r="B237" s="195"/>
      <c r="C237" s="226" t="s">
        <v>557</v>
      </c>
      <c r="D237" s="229">
        <v>196800</v>
      </c>
      <c r="E237" s="230">
        <v>65485.29</v>
      </c>
      <c r="F237" s="191">
        <f>D237-E237</f>
        <v>131314.71</v>
      </c>
      <c r="G237" s="254"/>
      <c r="H237" s="172"/>
    </row>
    <row r="238" spans="1:8" s="172" customFormat="1" ht="15" customHeight="1" thickBot="1">
      <c r="A238" s="190" t="s">
        <v>333</v>
      </c>
      <c r="B238" s="195"/>
      <c r="C238" s="226" t="s">
        <v>558</v>
      </c>
      <c r="D238" s="229">
        <v>49128.28</v>
      </c>
      <c r="E238" s="230">
        <v>6838.76</v>
      </c>
      <c r="F238" s="191">
        <f>D238-E238</f>
        <v>42289.52</v>
      </c>
      <c r="G238" s="155" t="e">
        <f>#REF!-#REF!</f>
        <v>#REF!</v>
      </c>
      <c r="H238" s="250"/>
    </row>
    <row r="239" spans="1:7" s="172" customFormat="1" ht="12.75" customHeight="1" thickBot="1">
      <c r="A239" s="190"/>
      <c r="B239" s="195"/>
      <c r="C239" s="226"/>
      <c r="D239" s="191"/>
      <c r="E239" s="191"/>
      <c r="F239" s="191"/>
      <c r="G239" s="155"/>
    </row>
    <row r="240" spans="1:9" s="174" customFormat="1" ht="18" customHeight="1" thickBot="1">
      <c r="A240" s="212" t="s">
        <v>291</v>
      </c>
      <c r="B240" s="213"/>
      <c r="C240" s="246" t="s">
        <v>315</v>
      </c>
      <c r="D240" s="214">
        <f>D245+D252+D255+D257+D259+D261+D267+D269</f>
        <v>59828277.49</v>
      </c>
      <c r="E240" s="214">
        <f>E245+E252+E255+E257+E259+E261+E267+E269</f>
        <v>13273151.379999999</v>
      </c>
      <c r="F240" s="214">
        <f>D240-E240</f>
        <v>46555126.11</v>
      </c>
      <c r="G240" s="170"/>
      <c r="H240" s="177"/>
      <c r="I240" s="422"/>
    </row>
    <row r="241" spans="1:9" s="174" customFormat="1" ht="18" customHeight="1" thickBot="1">
      <c r="A241" s="190" t="s">
        <v>46</v>
      </c>
      <c r="B241" s="195"/>
      <c r="C241" s="244"/>
      <c r="D241" s="211"/>
      <c r="E241" s="211"/>
      <c r="F241" s="211"/>
      <c r="G241" s="170"/>
      <c r="H241" s="251"/>
      <c r="I241" s="422"/>
    </row>
    <row r="242" spans="1:9" s="37" customFormat="1" ht="18" customHeight="1" thickBot="1">
      <c r="A242" s="189" t="s">
        <v>140</v>
      </c>
      <c r="B242" s="215"/>
      <c r="C242" s="228" t="s">
        <v>139</v>
      </c>
      <c r="D242" s="199">
        <f>D28+D34+D63+D86+D109+D112+D141+D147+D232+D237+D113+D35</f>
        <v>11789639.59</v>
      </c>
      <c r="E242" s="199">
        <f>E28+E35+E63+E86+E109+E117+E141+E147+E183+E226+E232+E237+E120</f>
        <v>3851800.9600000004</v>
      </c>
      <c r="F242" s="191">
        <f>D242-E242</f>
        <v>7937838.629999999</v>
      </c>
      <c r="G242" s="159"/>
      <c r="H242" s="30"/>
      <c r="I242" s="266"/>
    </row>
    <row r="243" spans="1:8" s="120" customFormat="1" ht="16.5" customHeight="1" thickBot="1">
      <c r="A243" s="189" t="s">
        <v>142</v>
      </c>
      <c r="B243" s="210"/>
      <c r="C243" s="228" t="s">
        <v>141</v>
      </c>
      <c r="D243" s="199">
        <f>D40+D51+D52+D91+D123+D153</f>
        <v>602000</v>
      </c>
      <c r="E243" s="199">
        <f>E40+E51+E52+E91+E123+E153</f>
        <v>23844.8</v>
      </c>
      <c r="F243" s="191">
        <f>D243-E243</f>
        <v>578155.2</v>
      </c>
      <c r="G243" s="158" t="e">
        <f>#REF!-#REF!</f>
        <v>#REF!</v>
      </c>
      <c r="H243" s="119"/>
    </row>
    <row r="244" spans="1:9" s="174" customFormat="1" ht="18" customHeight="1" thickBot="1">
      <c r="A244" s="189" t="s">
        <v>144</v>
      </c>
      <c r="B244" s="210"/>
      <c r="C244" s="228" t="s">
        <v>143</v>
      </c>
      <c r="D244" s="191">
        <f>D31+D66+D87+D114+D144+D150+D233+D238+D37</f>
        <v>3126177.12</v>
      </c>
      <c r="E244" s="191">
        <f>E31+E37+E66+E88+E114+E144+E150+E188+E229+E233+E234+E238+E87</f>
        <v>1186514.07</v>
      </c>
      <c r="F244" s="191">
        <f>D244-E244</f>
        <v>1939663.05</v>
      </c>
      <c r="G244" s="170" t="e">
        <f>#REF!-#REF!</f>
        <v>#REF!</v>
      </c>
      <c r="H244" s="119"/>
      <c r="I244" s="422"/>
    </row>
    <row r="245" spans="1:8" s="37" customFormat="1" ht="24" customHeight="1" thickBot="1">
      <c r="A245" s="202" t="s">
        <v>158</v>
      </c>
      <c r="B245" s="194"/>
      <c r="C245" s="243" t="s">
        <v>155</v>
      </c>
      <c r="D245" s="187">
        <f>SUM(D242:D244)</f>
        <v>15517816.71</v>
      </c>
      <c r="E245" s="187">
        <f>SUM(E242:E244)</f>
        <v>5062159.83</v>
      </c>
      <c r="F245" s="187">
        <f>SUM(F242:F244)</f>
        <v>10455656.879999999</v>
      </c>
      <c r="G245" s="159"/>
      <c r="H245" s="119"/>
    </row>
    <row r="246" spans="1:8" s="120" customFormat="1" ht="18" customHeight="1" thickBot="1">
      <c r="A246" s="189" t="s">
        <v>148</v>
      </c>
      <c r="B246" s="210"/>
      <c r="C246" s="228" t="s">
        <v>147</v>
      </c>
      <c r="D246" s="191">
        <f>D94+D95+D126</f>
        <v>176847</v>
      </c>
      <c r="E246" s="191">
        <f>E94+E95+E126</f>
        <v>36090.61</v>
      </c>
      <c r="F246" s="191">
        <f aca="true" t="shared" si="1" ref="F246:F251">D246-E246</f>
        <v>140756.39</v>
      </c>
      <c r="G246" s="158" t="e">
        <f>#REF!-#REF!</f>
        <v>#REF!</v>
      </c>
      <c r="H246" s="119"/>
    </row>
    <row r="247" spans="1:8" s="174" customFormat="1" ht="18" customHeight="1" thickBot="1">
      <c r="A247" s="189" t="s">
        <v>149</v>
      </c>
      <c r="B247" s="210"/>
      <c r="C247" s="228" t="s">
        <v>150</v>
      </c>
      <c r="D247" s="191">
        <f>0</f>
        <v>0</v>
      </c>
      <c r="E247" s="191">
        <f>0</f>
        <v>0</v>
      </c>
      <c r="F247" s="191">
        <f t="shared" si="1"/>
        <v>0</v>
      </c>
      <c r="G247" s="170" t="e">
        <f>#REF!-#REF!</f>
        <v>#REF!</v>
      </c>
      <c r="H247" s="119"/>
    </row>
    <row r="248" spans="1:8" s="37" customFormat="1" ht="18" customHeight="1" thickBot="1">
      <c r="A248" s="189" t="s">
        <v>151</v>
      </c>
      <c r="B248" s="210"/>
      <c r="C248" s="228" t="s">
        <v>152</v>
      </c>
      <c r="D248" s="191">
        <f>D98+D130+D172+D179+D183</f>
        <v>1319333.6400000001</v>
      </c>
      <c r="E248" s="191">
        <f>E98+E130+E172+E179</f>
        <v>155429.54</v>
      </c>
      <c r="F248" s="191">
        <f t="shared" si="1"/>
        <v>1163904.1</v>
      </c>
      <c r="G248" s="159"/>
      <c r="H248" s="30"/>
    </row>
    <row r="249" spans="1:8" s="37" customFormat="1" ht="18" customHeight="1" thickBot="1">
      <c r="A249" s="189" t="s">
        <v>352</v>
      </c>
      <c r="B249" s="210"/>
      <c r="C249" s="228" t="s">
        <v>351</v>
      </c>
      <c r="D249" s="191"/>
      <c r="E249" s="191">
        <f>E216</f>
        <v>92170.18</v>
      </c>
      <c r="F249" s="191">
        <f t="shared" si="1"/>
        <v>-92170.18</v>
      </c>
      <c r="G249" s="159"/>
      <c r="H249" s="30"/>
    </row>
    <row r="250" spans="1:9" s="119" customFormat="1" ht="18" customHeight="1" thickBot="1">
      <c r="A250" s="189" t="s">
        <v>153</v>
      </c>
      <c r="B250" s="210"/>
      <c r="C250" s="228" t="s">
        <v>154</v>
      </c>
      <c r="D250" s="191">
        <f>D12+D99+D131+D173+D176+D180+D191+D221+D13+D14+D184</f>
        <v>8957115.870000001</v>
      </c>
      <c r="E250" s="191">
        <f>E12+E99+E131+E173+E176+E180+E191+E217+E221+E13+E14</f>
        <v>800125.21</v>
      </c>
      <c r="F250" s="191">
        <f t="shared" si="1"/>
        <v>8156990.660000001</v>
      </c>
      <c r="G250" s="160"/>
      <c r="H250" s="1"/>
      <c r="I250" s="177"/>
    </row>
    <row r="251" spans="1:10" s="119" customFormat="1" ht="18" customHeight="1" thickBot="1">
      <c r="A251" s="189" t="s">
        <v>146</v>
      </c>
      <c r="B251" s="189"/>
      <c r="C251" s="228" t="s">
        <v>145</v>
      </c>
      <c r="D251" s="191">
        <f>D21+D55+D100+D132+D161+D192+D213+D216+D74+D69+D25</f>
        <v>2184124.51</v>
      </c>
      <c r="E251" s="191">
        <f>E21+E43+E55+E100+E132+E161+E192+E213+E218+E222+E74+E69+E25</f>
        <v>411210.76</v>
      </c>
      <c r="F251" s="191">
        <f t="shared" si="1"/>
        <v>1772913.7499999998</v>
      </c>
      <c r="G251" s="191" t="e">
        <f>G21+G43+G55+G100+G132+G161+G192+G213+G218+G222+G74+G69</f>
        <v>#REF!</v>
      </c>
      <c r="H251" s="1"/>
      <c r="I251" s="266"/>
      <c r="J251" s="177"/>
    </row>
    <row r="252" spans="1:10" s="30" customFormat="1" ht="24" customHeight="1" thickBot="1">
      <c r="A252" s="202" t="s">
        <v>156</v>
      </c>
      <c r="B252" s="202"/>
      <c r="C252" s="243" t="s">
        <v>157</v>
      </c>
      <c r="D252" s="187">
        <f>SUM(D246:D251)</f>
        <v>12637421.020000001</v>
      </c>
      <c r="E252" s="187">
        <f>SUM(E246:E251)</f>
        <v>1495026.3</v>
      </c>
      <c r="F252" s="187">
        <f>SUM(F246:F251)</f>
        <v>11142394.72</v>
      </c>
      <c r="G252" s="159" t="e">
        <f>#REF!-#REF!</f>
        <v>#REF!</v>
      </c>
      <c r="J252" s="176"/>
    </row>
    <row r="253" spans="1:8" s="119" customFormat="1" ht="37.5" customHeight="1" thickBot="1">
      <c r="A253" s="189" t="s">
        <v>208</v>
      </c>
      <c r="B253" s="207"/>
      <c r="C253" s="228" t="s">
        <v>159</v>
      </c>
      <c r="D253" s="191">
        <f>D169</f>
        <v>4246080</v>
      </c>
      <c r="E253" s="191">
        <f>E169</f>
        <v>505970.96</v>
      </c>
      <c r="F253" s="191">
        <f>D253-E253</f>
        <v>3740109.04</v>
      </c>
      <c r="G253" s="159" t="e">
        <f>#REF!-#REF!</f>
        <v>#REF!</v>
      </c>
      <c r="H253" s="30"/>
    </row>
    <row r="254" spans="1:8" s="119" customFormat="1" ht="37.5" customHeight="1" thickBot="1">
      <c r="A254" s="189" t="s">
        <v>162</v>
      </c>
      <c r="B254" s="207"/>
      <c r="C254" s="228" t="s">
        <v>160</v>
      </c>
      <c r="D254" s="191">
        <f>D166</f>
        <v>234808.2</v>
      </c>
      <c r="E254" s="191">
        <f>E166</f>
        <v>52179.6</v>
      </c>
      <c r="F254" s="191">
        <f>D254-E254</f>
        <v>182628.6</v>
      </c>
      <c r="G254" s="160" t="e">
        <f>#REF!-#REF!</f>
        <v>#REF!</v>
      </c>
      <c r="H254" s="30"/>
    </row>
    <row r="255" spans="1:8" s="119" customFormat="1" ht="24" customHeight="1" thickBot="1">
      <c r="A255" s="202" t="s">
        <v>292</v>
      </c>
      <c r="B255" s="202"/>
      <c r="C255" s="243" t="s">
        <v>161</v>
      </c>
      <c r="D255" s="187">
        <f>SUM(D253:D254)</f>
        <v>4480888.2</v>
      </c>
      <c r="E255" s="187">
        <f>SUM(E253:E254)</f>
        <v>558150.56</v>
      </c>
      <c r="F255" s="187">
        <f>SUM(F253:F254)</f>
        <v>3922737.64</v>
      </c>
      <c r="G255" s="159" t="e">
        <f>#REF!-#REF!</f>
        <v>#REF!</v>
      </c>
      <c r="H255" s="30"/>
    </row>
    <row r="256" spans="1:8" s="119" customFormat="1" ht="18" customHeight="1" thickBot="1">
      <c r="A256" s="189" t="s">
        <v>172</v>
      </c>
      <c r="B256" s="207"/>
      <c r="C256" s="228" t="s">
        <v>171</v>
      </c>
      <c r="D256" s="191">
        <f>D197+D200+D203+D207+D210+D204</f>
        <v>26207188.880000003</v>
      </c>
      <c r="E256" s="191">
        <f>E197+E200+E203+E207+E210+E204</f>
        <v>6061705</v>
      </c>
      <c r="F256" s="191">
        <f>D256-E256</f>
        <v>20145483.880000003</v>
      </c>
      <c r="G256" s="159" t="e">
        <f>#REF!-#REF!</f>
        <v>#REF!</v>
      </c>
      <c r="H256" s="1"/>
    </row>
    <row r="257" spans="1:8" s="119" customFormat="1" ht="24" customHeight="1" thickBot="1">
      <c r="A257" s="202" t="s">
        <v>293</v>
      </c>
      <c r="B257" s="202"/>
      <c r="C257" s="243" t="s">
        <v>283</v>
      </c>
      <c r="D257" s="187">
        <f>D256</f>
        <v>26207188.880000003</v>
      </c>
      <c r="E257" s="187">
        <f>E256</f>
        <v>6061705</v>
      </c>
      <c r="F257" s="187">
        <f>F256</f>
        <v>20145483.880000003</v>
      </c>
      <c r="G257" s="159" t="e">
        <f>#REF!-#REF!</f>
        <v>#REF!</v>
      </c>
      <c r="H257" s="30"/>
    </row>
    <row r="258" spans="1:8" s="30" customFormat="1" ht="18" customHeight="1" thickBot="1">
      <c r="A258" s="189" t="s">
        <v>181</v>
      </c>
      <c r="B258" s="207"/>
      <c r="C258" s="228" t="s">
        <v>182</v>
      </c>
      <c r="D258" s="191">
        <f>D79</f>
        <v>60000</v>
      </c>
      <c r="E258" s="191">
        <f>E79</f>
        <v>10000</v>
      </c>
      <c r="F258" s="191">
        <f>D258-E258</f>
        <v>50000</v>
      </c>
      <c r="G258" s="117" t="e">
        <f>G139+#REF!+#REF!+G104</f>
        <v>#REF!</v>
      </c>
      <c r="H258" s="172"/>
    </row>
    <row r="259" spans="1:8" ht="24" customHeight="1" thickBot="1">
      <c r="A259" s="202" t="s">
        <v>294</v>
      </c>
      <c r="B259" s="202"/>
      <c r="C259" s="243" t="s">
        <v>284</v>
      </c>
      <c r="D259" s="187">
        <f>D258</f>
        <v>60000</v>
      </c>
      <c r="E259" s="187">
        <f>E258</f>
        <v>10000</v>
      </c>
      <c r="F259" s="187">
        <f>F258</f>
        <v>50000</v>
      </c>
      <c r="G259" s="159" t="e">
        <f>#REF!-#REF!</f>
        <v>#REF!</v>
      </c>
      <c r="H259" s="172"/>
    </row>
    <row r="260" spans="1:7" ht="18" customHeight="1" thickBot="1">
      <c r="A260" s="189" t="s">
        <v>163</v>
      </c>
      <c r="B260" s="207"/>
      <c r="C260" s="228" t="s">
        <v>185</v>
      </c>
      <c r="D260" s="191">
        <f>D44+D45+D48+D75+D83+D105+D101+D133+D136+D156+D106+D137+D59+D60</f>
        <v>209268</v>
      </c>
      <c r="E260" s="191">
        <f>E44+E45+E48+E75+E83+E105+E101+E133+E136+E156+E106+E137+E59+E60</f>
        <v>5516</v>
      </c>
      <c r="F260" s="191">
        <f>D260-E260</f>
        <v>203752</v>
      </c>
      <c r="G260" s="160" t="e">
        <f>#REF!-#REF!</f>
        <v>#REF!</v>
      </c>
    </row>
    <row r="261" spans="1:7" s="30" customFormat="1" ht="24" customHeight="1" thickBot="1">
      <c r="A261" s="202" t="s">
        <v>295</v>
      </c>
      <c r="B261" s="202"/>
      <c r="C261" s="243" t="s">
        <v>285</v>
      </c>
      <c r="D261" s="187">
        <f>D260</f>
        <v>209268</v>
      </c>
      <c r="E261" s="187">
        <f>E260</f>
        <v>5516</v>
      </c>
      <c r="F261" s="187">
        <f>F260</f>
        <v>203752</v>
      </c>
      <c r="G261" s="159" t="e">
        <f>#REF!-#REF!</f>
        <v>#REF!</v>
      </c>
    </row>
    <row r="262" spans="1:8" s="30" customFormat="1" ht="18" customHeight="1" thickBot="1">
      <c r="A262" s="189" t="s">
        <v>163</v>
      </c>
      <c r="B262" s="189"/>
      <c r="C262" s="228" t="s">
        <v>188</v>
      </c>
      <c r="D262" s="191">
        <f>D56+D102+D129+D193+D223+D157+D162+D70+D217+D222</f>
        <v>247922</v>
      </c>
      <c r="E262" s="191">
        <f>E56+E102+E129+E193+E223+E157+E162+E70</f>
        <v>4450</v>
      </c>
      <c r="F262" s="191">
        <f>D262-E262</f>
        <v>243472</v>
      </c>
      <c r="G262" s="191" t="e">
        <f>G102+G129+G193</f>
        <v>#REF!</v>
      </c>
      <c r="H262" s="1"/>
    </row>
    <row r="263" spans="1:8" s="30" customFormat="1" ht="18" customHeight="1" thickBot="1">
      <c r="A263" s="189" t="s">
        <v>166</v>
      </c>
      <c r="B263" s="189"/>
      <c r="C263" s="228" t="s">
        <v>319</v>
      </c>
      <c r="D263" s="191">
        <v>0</v>
      </c>
      <c r="E263" s="191">
        <v>0</v>
      </c>
      <c r="F263" s="191">
        <f>D263-E263</f>
        <v>0</v>
      </c>
      <c r="G263" s="159"/>
      <c r="H263" s="1"/>
    </row>
    <row r="264" spans="1:7" s="30" customFormat="1" ht="18" customHeight="1" thickBot="1">
      <c r="A264" s="189" t="s">
        <v>166</v>
      </c>
      <c r="B264" s="189"/>
      <c r="C264" s="228" t="s">
        <v>260</v>
      </c>
      <c r="D264" s="191">
        <f>D103</f>
        <v>12000</v>
      </c>
      <c r="E264" s="191">
        <v>0</v>
      </c>
      <c r="F264" s="191">
        <f>D264-E264</f>
        <v>12000</v>
      </c>
      <c r="G264" s="160" t="e">
        <f>#REF!-#REF!</f>
        <v>#REF!</v>
      </c>
    </row>
    <row r="265" spans="1:7" s="30" customFormat="1" ht="18" customHeight="1" thickBot="1">
      <c r="A265" s="189" t="s">
        <v>166</v>
      </c>
      <c r="B265" s="189"/>
      <c r="C265" s="228" t="s">
        <v>192</v>
      </c>
      <c r="D265" s="191">
        <f>0</f>
        <v>0</v>
      </c>
      <c r="E265" s="191">
        <f>0</f>
        <v>0</v>
      </c>
      <c r="F265" s="191">
        <f>D265-E265</f>
        <v>0</v>
      </c>
      <c r="G265" s="160" t="e">
        <f>#REF!-#REF!</f>
        <v>#REF!</v>
      </c>
    </row>
    <row r="266" spans="1:8" ht="18" customHeight="1" thickBot="1">
      <c r="A266" s="189" t="s">
        <v>166</v>
      </c>
      <c r="B266" s="189"/>
      <c r="C266" s="228" t="s">
        <v>189</v>
      </c>
      <c r="D266" s="191">
        <f>D18+D22+D76+D104+D138+D158+D163+D194+D71+D185+D218</f>
        <v>455772.68</v>
      </c>
      <c r="E266" s="191">
        <f>E18+E22+E76+E104+E138+E158+E163+E194+E71</f>
        <v>76143.69</v>
      </c>
      <c r="F266" s="191">
        <f>D266-E266</f>
        <v>379628.99</v>
      </c>
      <c r="G266" s="191" t="e">
        <f>G18+G21+G76+G104+G138+G158+G163+G194</f>
        <v>#REF!</v>
      </c>
      <c r="H266" s="30"/>
    </row>
    <row r="267" spans="1:8" s="30" customFormat="1" ht="24" customHeight="1" thickBot="1">
      <c r="A267" s="202" t="s">
        <v>296</v>
      </c>
      <c r="B267" s="216"/>
      <c r="C267" s="243" t="s">
        <v>164</v>
      </c>
      <c r="D267" s="187">
        <f>SUM(D262:D266)</f>
        <v>715694.6799999999</v>
      </c>
      <c r="E267" s="187">
        <f>SUM(E262:E266)</f>
        <v>80593.69</v>
      </c>
      <c r="F267" s="187">
        <f>SUM(F262:F266)</f>
        <v>635100.99</v>
      </c>
      <c r="G267" s="160"/>
      <c r="H267" s="1"/>
    </row>
    <row r="268" spans="1:8" s="172" customFormat="1" ht="18" customHeight="1" thickBot="1">
      <c r="A268" s="192"/>
      <c r="B268" s="217"/>
      <c r="C268" s="226" t="s">
        <v>85</v>
      </c>
      <c r="D268" s="191">
        <f>0</f>
        <v>0</v>
      </c>
      <c r="E268" s="191">
        <f>0</f>
        <v>0</v>
      </c>
      <c r="F268" s="191">
        <f>0</f>
        <v>0</v>
      </c>
      <c r="G268" s="170"/>
      <c r="H268" s="1"/>
    </row>
    <row r="269" spans="1:8" s="172" customFormat="1" ht="24" customHeight="1" thickBot="1">
      <c r="A269" s="202" t="s">
        <v>297</v>
      </c>
      <c r="B269" s="216"/>
      <c r="C269" s="243" t="s">
        <v>85</v>
      </c>
      <c r="D269" s="187">
        <f>D268</f>
        <v>0</v>
      </c>
      <c r="E269" s="187">
        <f>E268</f>
        <v>0</v>
      </c>
      <c r="F269" s="187">
        <f>F268</f>
        <v>0</v>
      </c>
      <c r="G269" s="170"/>
      <c r="H269" s="1"/>
    </row>
    <row r="270" spans="1:7" ht="18" customHeight="1" thickBot="1">
      <c r="A270" s="207"/>
      <c r="B270" s="218"/>
      <c r="C270" s="247"/>
      <c r="D270" s="193"/>
      <c r="E270" s="193"/>
      <c r="F270" s="205"/>
      <c r="G270" s="160" t="e">
        <f>#REF!-#REF!</f>
        <v>#REF!</v>
      </c>
    </row>
    <row r="271" spans="1:8" s="30" customFormat="1" ht="28.5" customHeight="1" thickBot="1">
      <c r="A271" s="233" t="s">
        <v>121</v>
      </c>
      <c r="B271" s="219">
        <v>450</v>
      </c>
      <c r="C271" s="220" t="s">
        <v>93</v>
      </c>
      <c r="D271" s="188" t="s">
        <v>93</v>
      </c>
      <c r="E271" s="187">
        <f>Лист1!E94</f>
        <v>5</v>
      </c>
      <c r="F271" s="188" t="s">
        <v>93</v>
      </c>
      <c r="G271" s="160" t="e">
        <f>#REF!-#REF!</f>
        <v>#REF!</v>
      </c>
      <c r="H271" s="1"/>
    </row>
    <row r="272" spans="1:7" ht="15" customHeight="1">
      <c r="A272" s="182"/>
      <c r="B272" s="182"/>
      <c r="C272" s="182"/>
      <c r="D272" s="238"/>
      <c r="E272" s="238"/>
      <c r="F272" s="239"/>
      <c r="G272" s="34" t="e">
        <f>G76+#REF!+#REF!</f>
        <v>#REF!</v>
      </c>
    </row>
    <row r="273" spans="1:8" s="30" customFormat="1" ht="33" customHeight="1">
      <c r="A273" s="182"/>
      <c r="B273" s="182"/>
      <c r="C273" s="182"/>
      <c r="D273" s="238"/>
      <c r="E273" s="238"/>
      <c r="F273" s="239"/>
      <c r="G273" s="28" t="e">
        <f>G77+#REF!+#REF!</f>
        <v>#REF!</v>
      </c>
      <c r="H273" s="1"/>
    </row>
    <row r="274" spans="1:8" s="30" customFormat="1" ht="15" customHeight="1">
      <c r="A274" s="1"/>
      <c r="B274" s="1"/>
      <c r="C274" s="1"/>
      <c r="D274" s="240"/>
      <c r="E274" s="240"/>
      <c r="F274" s="241"/>
      <c r="G274" s="159" t="e">
        <f>#REF!-#REF!</f>
        <v>#REF!</v>
      </c>
      <c r="H274" s="1"/>
    </row>
    <row r="275" spans="1:8" s="30" customFormat="1" ht="15" customHeight="1">
      <c r="A275" s="1"/>
      <c r="B275" s="1"/>
      <c r="C275" s="1"/>
      <c r="D275" s="240"/>
      <c r="E275" s="240"/>
      <c r="F275" s="241"/>
      <c r="G275" s="159" t="e">
        <f>#REF!-#REF!</f>
        <v>#REF!</v>
      </c>
      <c r="H275" s="1"/>
    </row>
    <row r="276" ht="15" customHeight="1">
      <c r="G276" s="159" t="e">
        <f>#REF!-#REF!</f>
        <v>#REF!</v>
      </c>
    </row>
    <row r="277" ht="15.75" customHeight="1">
      <c r="G277" s="160" t="e">
        <f>#REF!-#REF!</f>
        <v>#REF!</v>
      </c>
    </row>
    <row r="278" ht="18.75" customHeight="1">
      <c r="G278" s="164"/>
    </row>
    <row r="279" ht="13.5" thickBot="1">
      <c r="G279" s="165" t="s">
        <v>93</v>
      </c>
    </row>
  </sheetData>
  <sheetProtection/>
  <mergeCells count="7">
    <mergeCell ref="C2:E2"/>
    <mergeCell ref="F3:F8"/>
    <mergeCell ref="E3:E8"/>
    <mergeCell ref="A3:A8"/>
    <mergeCell ref="B3:B8"/>
    <mergeCell ref="C3:C8"/>
    <mergeCell ref="D3:D8"/>
  </mergeCells>
  <printOptions/>
  <pageMargins left="0.1968503937007874" right="0.1968503937007874" top="0.1968503937007874" bottom="0.1968503937007874" header="0.1968503937007874" footer="0.1968503937007874"/>
  <pageSetup fitToHeight="22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3" width="9.125" style="52" customWidth="1"/>
    <col min="4" max="4" width="9.125" style="67" customWidth="1"/>
    <col min="5" max="5" width="9.125" style="156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625" style="67" customWidth="1"/>
    <col min="5" max="5" width="14.125" style="67" customWidth="1"/>
    <col min="6" max="6" width="15.375" style="67" customWidth="1"/>
    <col min="7" max="7" width="12.625" style="67" customWidth="1"/>
    <col min="8" max="8" width="13.37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128</v>
      </c>
      <c r="B1" s="40"/>
      <c r="C1" s="41"/>
      <c r="D1" s="39"/>
      <c r="E1" s="39"/>
      <c r="F1" s="39"/>
      <c r="G1" s="39"/>
      <c r="H1" s="39"/>
      <c r="I1" s="42" t="s">
        <v>44</v>
      </c>
    </row>
    <row r="2" spans="1:9" ht="15" customHeight="1">
      <c r="A2" s="43" t="s">
        <v>127</v>
      </c>
      <c r="B2" s="40"/>
      <c r="C2" s="39"/>
      <c r="D2" s="39"/>
      <c r="E2" s="39"/>
      <c r="F2" s="39"/>
      <c r="G2" s="39"/>
      <c r="H2" s="4" t="s">
        <v>72</v>
      </c>
      <c r="I2" s="44" t="s">
        <v>102</v>
      </c>
    </row>
    <row r="3" spans="1:9" ht="13.5" customHeight="1">
      <c r="A3" s="45" t="s">
        <v>261</v>
      </c>
      <c r="B3" s="45"/>
      <c r="C3" s="45"/>
      <c r="D3" s="113"/>
      <c r="E3" s="45"/>
      <c r="F3" s="45"/>
      <c r="G3" s="45"/>
      <c r="H3" s="3" t="s">
        <v>69</v>
      </c>
      <c r="I3" s="46" t="s">
        <v>255</v>
      </c>
    </row>
    <row r="4" spans="1:9" ht="18" customHeight="1">
      <c r="A4" s="3" t="s">
        <v>126</v>
      </c>
      <c r="B4" s="3"/>
      <c r="C4" s="47" t="s">
        <v>131</v>
      </c>
      <c r="D4" s="48"/>
      <c r="E4" s="48"/>
      <c r="F4" s="4"/>
      <c r="G4" s="4"/>
      <c r="H4" s="3" t="s">
        <v>67</v>
      </c>
      <c r="I4" s="46" t="s">
        <v>133</v>
      </c>
    </row>
    <row r="5" spans="1:9" ht="11.25" customHeight="1">
      <c r="A5" s="3" t="s">
        <v>125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196</v>
      </c>
      <c r="B6" s="3"/>
      <c r="C6" s="3"/>
      <c r="D6" s="4"/>
      <c r="E6" s="4"/>
      <c r="F6" s="4"/>
      <c r="G6" s="4"/>
      <c r="H6" s="3" t="s">
        <v>104</v>
      </c>
      <c r="I6" s="46" t="s">
        <v>132</v>
      </c>
    </row>
    <row r="7" spans="1:9" ht="13.5" customHeight="1">
      <c r="A7" s="3" t="s">
        <v>112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39</v>
      </c>
      <c r="B8" s="3"/>
      <c r="C8" s="3"/>
      <c r="D8" s="4"/>
      <c r="E8" s="125"/>
      <c r="F8" s="4"/>
      <c r="G8" s="4"/>
      <c r="H8" s="3" t="s">
        <v>68</v>
      </c>
      <c r="I8" s="51" t="s">
        <v>38</v>
      </c>
    </row>
    <row r="9" spans="2:9" ht="14.25" customHeight="1">
      <c r="B9" s="2"/>
      <c r="C9" s="2" t="s">
        <v>81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48</v>
      </c>
      <c r="G11" s="55"/>
      <c r="H11" s="56"/>
      <c r="I11" s="13"/>
    </row>
    <row r="12" spans="1:9" ht="9.75" customHeight="1">
      <c r="A12" s="11"/>
      <c r="B12" s="11" t="s">
        <v>63</v>
      </c>
      <c r="C12" s="11"/>
      <c r="D12" s="12" t="s">
        <v>123</v>
      </c>
      <c r="E12" s="18" t="s">
        <v>107</v>
      </c>
      <c r="F12" s="19" t="s">
        <v>49</v>
      </c>
      <c r="G12" s="18" t="s">
        <v>52</v>
      </c>
      <c r="H12" s="14"/>
      <c r="I12" s="13" t="s">
        <v>42</v>
      </c>
    </row>
    <row r="13" spans="1:9" ht="9.75" customHeight="1">
      <c r="A13" s="11" t="s">
        <v>45</v>
      </c>
      <c r="B13" s="11" t="s">
        <v>64</v>
      </c>
      <c r="C13" s="15" t="s">
        <v>47</v>
      </c>
      <c r="D13" s="12" t="s">
        <v>124</v>
      </c>
      <c r="E13" s="20" t="s">
        <v>108</v>
      </c>
      <c r="F13" s="12" t="s">
        <v>50</v>
      </c>
      <c r="G13" s="12" t="s">
        <v>53</v>
      </c>
      <c r="H13" s="12" t="s">
        <v>54</v>
      </c>
      <c r="I13" s="13" t="s">
        <v>43</v>
      </c>
    </row>
    <row r="14" spans="1:9" ht="9.75" customHeight="1">
      <c r="A14" s="10"/>
      <c r="B14" s="11" t="s">
        <v>65</v>
      </c>
      <c r="C14" s="11"/>
      <c r="D14" s="12" t="s">
        <v>43</v>
      </c>
      <c r="E14" s="20" t="s">
        <v>98</v>
      </c>
      <c r="F14" s="12" t="s">
        <v>51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99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40</v>
      </c>
      <c r="E16" s="24" t="s">
        <v>41</v>
      </c>
      <c r="F16" s="23" t="s">
        <v>55</v>
      </c>
      <c r="G16" s="23" t="s">
        <v>56</v>
      </c>
      <c r="H16" s="23" t="s">
        <v>57</v>
      </c>
      <c r="I16" s="25" t="s">
        <v>58</v>
      </c>
    </row>
    <row r="17" spans="1:9" s="30" customFormat="1" ht="15.75" customHeight="1">
      <c r="A17" s="127" t="s">
        <v>62</v>
      </c>
      <c r="B17" s="128" t="s">
        <v>74</v>
      </c>
      <c r="C17" s="129" t="s">
        <v>93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46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134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197</v>
      </c>
      <c r="B20" s="32"/>
      <c r="C20" s="59" t="s">
        <v>234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197</v>
      </c>
      <c r="B21" s="32"/>
      <c r="C21" s="59" t="s">
        <v>235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197</v>
      </c>
      <c r="B22" s="32"/>
      <c r="C22" s="59" t="s">
        <v>263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197</v>
      </c>
      <c r="B23" s="32"/>
      <c r="C23" s="59" t="s">
        <v>251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197</v>
      </c>
      <c r="B24" s="32"/>
      <c r="C24" s="59" t="s">
        <v>252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241</v>
      </c>
      <c r="B25" s="32"/>
      <c r="C25" s="59" t="s">
        <v>240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241</v>
      </c>
      <c r="B26" s="32"/>
      <c r="C26" s="59" t="s">
        <v>236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241</v>
      </c>
      <c r="B27" s="32"/>
      <c r="C27" s="59" t="s">
        <v>242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198</v>
      </c>
      <c r="B28" s="32"/>
      <c r="C28" s="59" t="s">
        <v>200</v>
      </c>
      <c r="D28" s="34"/>
      <c r="E28" s="154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202</v>
      </c>
      <c r="B29" s="32"/>
      <c r="C29" s="59" t="s">
        <v>203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202</v>
      </c>
      <c r="B30" s="32"/>
      <c r="C30" s="59" t="s">
        <v>204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202</v>
      </c>
      <c r="B31" s="32"/>
      <c r="C31" s="59" t="s">
        <v>201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167</v>
      </c>
      <c r="B32" s="36"/>
      <c r="C32" s="59" t="s">
        <v>174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167</v>
      </c>
      <c r="B33" s="36"/>
      <c r="C33" s="59" t="s">
        <v>173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167</v>
      </c>
      <c r="B34" s="36"/>
      <c r="C34" s="59" t="s">
        <v>183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168</v>
      </c>
      <c r="B35" s="36"/>
      <c r="C35" s="59" t="s">
        <v>175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168</v>
      </c>
      <c r="B36" s="36"/>
      <c r="C36" s="59" t="s">
        <v>176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135</v>
      </c>
      <c r="B37" s="36"/>
      <c r="C37" s="59" t="s">
        <v>177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135</v>
      </c>
      <c r="B38" s="36"/>
      <c r="C38" s="59" t="s">
        <v>178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136</v>
      </c>
      <c r="B39" s="36"/>
      <c r="C39" s="59" t="s">
        <v>179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136</v>
      </c>
      <c r="B40" s="36"/>
      <c r="C40" s="59" t="s">
        <v>233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194</v>
      </c>
      <c r="B41" s="36"/>
      <c r="C41" s="59" t="s">
        <v>205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211</v>
      </c>
      <c r="B42" s="36"/>
      <c r="C42" s="59" t="s">
        <v>212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239</v>
      </c>
      <c r="B43" s="36"/>
      <c r="C43" s="59" t="s">
        <v>245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3.25" thickBot="1">
      <c r="A44" s="116" t="s">
        <v>244</v>
      </c>
      <c r="B44" s="36"/>
      <c r="C44" s="59" t="s">
        <v>264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191</v>
      </c>
      <c r="B45" s="36"/>
      <c r="C45" s="59" t="s">
        <v>247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191</v>
      </c>
      <c r="B46" s="36"/>
      <c r="C46" s="59" t="s">
        <v>246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253</v>
      </c>
      <c r="B47" s="36"/>
      <c r="C47" s="59" t="s">
        <v>254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199</v>
      </c>
      <c r="B48" s="36"/>
      <c r="C48" s="59" t="s">
        <v>257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180</v>
      </c>
      <c r="B49" s="36"/>
      <c r="C49" s="59" t="s">
        <v>243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180</v>
      </c>
      <c r="B50" s="36"/>
      <c r="C50" s="59" t="s">
        <v>237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180</v>
      </c>
      <c r="B51" s="36"/>
      <c r="C51" s="59" t="s">
        <v>238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193</v>
      </c>
      <c r="B52" s="36"/>
      <c r="C52" s="59" t="s">
        <v>206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193</v>
      </c>
      <c r="B53" s="36"/>
      <c r="C53" s="59" t="s">
        <v>207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258</v>
      </c>
      <c r="B54" s="36"/>
      <c r="C54" s="59" t="s">
        <v>259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248</v>
      </c>
      <c r="B55" s="36"/>
      <c r="C55" s="59" t="s">
        <v>262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231</v>
      </c>
      <c r="B56" s="36"/>
      <c r="C56" s="59" t="s">
        <v>223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184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137</v>
      </c>
      <c r="B58" s="36"/>
      <c r="C58" s="139" t="s">
        <v>213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195</v>
      </c>
      <c r="B59" s="140"/>
      <c r="C59" s="139" t="s">
        <v>214</v>
      </c>
      <c r="D59" s="117">
        <v>37134210</v>
      </c>
      <c r="E59" s="149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138</v>
      </c>
      <c r="B60" s="142"/>
      <c r="C60" s="143" t="s">
        <v>217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186</v>
      </c>
      <c r="B61" s="142"/>
      <c r="C61" s="145" t="s">
        <v>215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190</v>
      </c>
      <c r="B62" s="146"/>
      <c r="C62" s="145" t="s">
        <v>216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219</v>
      </c>
      <c r="B63" s="146"/>
      <c r="C63" s="145" t="s">
        <v>218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220</v>
      </c>
      <c r="B64" s="146"/>
      <c r="C64" s="145" t="s">
        <v>221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249</v>
      </c>
      <c r="B65" s="146"/>
      <c r="C65" s="145" t="s">
        <v>250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230</v>
      </c>
      <c r="B66" s="146"/>
      <c r="C66" s="145" t="s">
        <v>232</v>
      </c>
      <c r="D66" s="122">
        <v>0</v>
      </c>
      <c r="E66" s="152">
        <v>0</v>
      </c>
      <c r="F66" s="122"/>
      <c r="G66" s="122"/>
      <c r="H66" s="29"/>
      <c r="I66" s="57"/>
    </row>
    <row r="67" spans="1:9" s="119" customFormat="1" ht="47.25" customHeight="1">
      <c r="A67" s="126" t="s">
        <v>229</v>
      </c>
      <c r="B67" s="146"/>
      <c r="C67" s="145" t="s">
        <v>228</v>
      </c>
      <c r="D67" s="122">
        <v>0</v>
      </c>
      <c r="E67" s="153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96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84</v>
      </c>
      <c r="C71" s="3"/>
      <c r="D71" s="4"/>
      <c r="E71" s="4"/>
      <c r="F71" s="4"/>
      <c r="G71" s="4"/>
      <c r="I71" s="66" t="s">
        <v>97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48</v>
      </c>
      <c r="G73" s="55"/>
      <c r="H73" s="56"/>
      <c r="I73" s="13"/>
    </row>
    <row r="74" spans="1:9" ht="10.5" customHeight="1">
      <c r="A74" s="69"/>
      <c r="B74" s="11" t="s">
        <v>63</v>
      </c>
      <c r="C74" s="11" t="s">
        <v>59</v>
      </c>
      <c r="D74" s="12" t="s">
        <v>123</v>
      </c>
      <c r="E74" s="18" t="s">
        <v>107</v>
      </c>
      <c r="F74" s="19" t="s">
        <v>49</v>
      </c>
      <c r="G74" s="18" t="s">
        <v>52</v>
      </c>
      <c r="H74" s="14"/>
      <c r="I74" s="13" t="s">
        <v>42</v>
      </c>
    </row>
    <row r="75" spans="1:9" ht="9.75" customHeight="1">
      <c r="A75" s="11" t="s">
        <v>45</v>
      </c>
      <c r="B75" s="11" t="s">
        <v>64</v>
      </c>
      <c r="C75" s="15" t="s">
        <v>60</v>
      </c>
      <c r="D75" s="12" t="s">
        <v>124</v>
      </c>
      <c r="E75" s="20" t="s">
        <v>108</v>
      </c>
      <c r="F75" s="12" t="s">
        <v>50</v>
      </c>
      <c r="G75" s="12" t="s">
        <v>53</v>
      </c>
      <c r="H75" s="12" t="s">
        <v>54</v>
      </c>
      <c r="I75" s="13" t="s">
        <v>43</v>
      </c>
    </row>
    <row r="76" spans="1:9" ht="10.5" customHeight="1">
      <c r="A76" s="10"/>
      <c r="B76" s="11" t="s">
        <v>65</v>
      </c>
      <c r="C76" s="11" t="s">
        <v>61</v>
      </c>
      <c r="D76" s="12" t="s">
        <v>43</v>
      </c>
      <c r="E76" s="20" t="s">
        <v>98</v>
      </c>
      <c r="F76" s="12" t="s">
        <v>51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99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40</v>
      </c>
      <c r="E78" s="24" t="s">
        <v>41</v>
      </c>
      <c r="F78" s="23" t="s">
        <v>55</v>
      </c>
      <c r="G78" s="23" t="s">
        <v>56</v>
      </c>
      <c r="H78" s="23" t="s">
        <v>57</v>
      </c>
      <c r="I78" s="25" t="s">
        <v>58</v>
      </c>
    </row>
    <row r="79" spans="1:9" ht="27.75" customHeight="1">
      <c r="A79" s="70" t="s">
        <v>66</v>
      </c>
      <c r="B79" s="26" t="s">
        <v>75</v>
      </c>
      <c r="C79" s="27" t="s">
        <v>93</v>
      </c>
      <c r="D79" s="114"/>
      <c r="E79" s="28">
        <f>E81</f>
        <v>-21784617.670000006</v>
      </c>
      <c r="F79" s="71"/>
      <c r="G79" s="71"/>
      <c r="H79" s="71"/>
      <c r="I79" s="72"/>
    </row>
    <row r="80" spans="1:9" ht="30" customHeight="1">
      <c r="A80" s="60" t="s">
        <v>78</v>
      </c>
      <c r="B80" s="73"/>
      <c r="C80" s="74"/>
      <c r="D80" s="75"/>
      <c r="E80" s="111" t="s">
        <v>265</v>
      </c>
      <c r="F80" s="76"/>
      <c r="G80" s="76"/>
      <c r="H80" s="76"/>
      <c r="I80" s="77"/>
    </row>
    <row r="81" spans="1:9" ht="23.25" customHeight="1">
      <c r="A81" s="78" t="s">
        <v>100</v>
      </c>
      <c r="B81" s="79" t="s">
        <v>79</v>
      </c>
      <c r="C81" s="38" t="s">
        <v>93</v>
      </c>
      <c r="D81" s="38"/>
      <c r="E81" s="34">
        <f>E83+E84</f>
        <v>-21784617.670000006</v>
      </c>
      <c r="F81" s="81"/>
      <c r="G81" s="81"/>
      <c r="H81" s="81"/>
      <c r="I81" s="82"/>
    </row>
    <row r="82" spans="1:9" ht="10.5" customHeight="1">
      <c r="A82" s="60" t="s">
        <v>77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169</v>
      </c>
      <c r="B83" s="85"/>
      <c r="C83" s="38" t="s">
        <v>209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170</v>
      </c>
      <c r="B84" s="85"/>
      <c r="C84" s="38" t="s">
        <v>210</v>
      </c>
      <c r="D84" s="38"/>
      <c r="E84" s="34">
        <f>Лист2!E10</f>
        <v>13273151.379999999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101</v>
      </c>
      <c r="B87" s="32" t="s">
        <v>80</v>
      </c>
      <c r="C87" s="38" t="s">
        <v>93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77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92</v>
      </c>
      <c r="B91" s="32" t="s">
        <v>76</v>
      </c>
      <c r="C91" s="38"/>
      <c r="D91" s="38"/>
      <c r="E91" s="38" t="s">
        <v>93</v>
      </c>
      <c r="F91" s="59"/>
      <c r="G91" s="38"/>
      <c r="H91" s="59"/>
      <c r="I91" s="87"/>
    </row>
    <row r="92" spans="1:9" ht="21.75" customHeight="1">
      <c r="A92" s="78" t="s">
        <v>94</v>
      </c>
      <c r="B92" s="32" t="s">
        <v>82</v>
      </c>
      <c r="C92" s="38"/>
      <c r="D92" s="38"/>
      <c r="E92" s="1"/>
      <c r="F92" s="59"/>
      <c r="G92" s="38"/>
      <c r="H92" s="59"/>
      <c r="I92" s="86" t="s">
        <v>93</v>
      </c>
    </row>
    <row r="93" spans="1:9" ht="28.5" customHeight="1">
      <c r="A93" s="78" t="s">
        <v>95</v>
      </c>
      <c r="B93" s="32" t="s">
        <v>83</v>
      </c>
      <c r="C93" s="38"/>
      <c r="D93" s="38"/>
      <c r="E93" s="38" t="s">
        <v>93</v>
      </c>
      <c r="F93" s="59"/>
      <c r="G93" s="38"/>
      <c r="H93" s="59"/>
      <c r="I93" s="86" t="s">
        <v>93</v>
      </c>
    </row>
    <row r="94" spans="1:9" ht="36" customHeight="1">
      <c r="A94" s="78" t="s">
        <v>110</v>
      </c>
      <c r="B94" s="73" t="s">
        <v>85</v>
      </c>
      <c r="C94" s="38" t="s">
        <v>93</v>
      </c>
      <c r="D94" s="75" t="s">
        <v>93</v>
      </c>
      <c r="E94" s="38" t="s">
        <v>93</v>
      </c>
      <c r="F94" s="83"/>
      <c r="G94" s="75"/>
      <c r="H94" s="76"/>
      <c r="I94" s="84" t="s">
        <v>93</v>
      </c>
    </row>
    <row r="95" spans="1:9" ht="14.25" customHeight="1">
      <c r="A95" s="78" t="s">
        <v>109</v>
      </c>
      <c r="B95" s="32" t="s">
        <v>86</v>
      </c>
      <c r="C95" s="89" t="s">
        <v>93</v>
      </c>
      <c r="D95" s="89" t="s">
        <v>93</v>
      </c>
      <c r="E95" s="90"/>
      <c r="F95" s="89"/>
      <c r="G95" s="89" t="s">
        <v>93</v>
      </c>
      <c r="H95" s="91"/>
      <c r="I95" s="87" t="s">
        <v>93</v>
      </c>
    </row>
    <row r="96" spans="1:9" ht="23.25" customHeight="1">
      <c r="A96" s="60" t="s">
        <v>77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105</v>
      </c>
      <c r="B97" s="79" t="s">
        <v>87</v>
      </c>
      <c r="C97" s="59" t="s">
        <v>93</v>
      </c>
      <c r="D97" s="38" t="s">
        <v>93</v>
      </c>
      <c r="E97" s="80"/>
      <c r="F97" s="59" t="s">
        <v>93</v>
      </c>
      <c r="G97" s="38" t="s">
        <v>93</v>
      </c>
      <c r="H97" s="81"/>
      <c r="I97" s="86" t="s">
        <v>93</v>
      </c>
    </row>
    <row r="98" spans="1:9" ht="27.75" customHeight="1" thickBot="1">
      <c r="A98" s="92" t="s">
        <v>106</v>
      </c>
      <c r="B98" s="93" t="s">
        <v>88</v>
      </c>
      <c r="C98" s="94" t="s">
        <v>93</v>
      </c>
      <c r="D98" s="95" t="s">
        <v>93</v>
      </c>
      <c r="E98" s="96"/>
      <c r="F98" s="94"/>
      <c r="G98" s="95" t="s">
        <v>93</v>
      </c>
      <c r="H98" s="97"/>
      <c r="I98" s="98" t="s">
        <v>93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103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48</v>
      </c>
      <c r="G102" s="17"/>
      <c r="H102" s="56"/>
      <c r="I102" s="13"/>
    </row>
    <row r="103" spans="1:9" ht="10.5" customHeight="1">
      <c r="A103" s="69"/>
      <c r="B103" s="11" t="s">
        <v>63</v>
      </c>
      <c r="C103" s="11" t="s">
        <v>59</v>
      </c>
      <c r="D103" s="12" t="s">
        <v>123</v>
      </c>
      <c r="E103" s="18" t="s">
        <v>107</v>
      </c>
      <c r="F103" s="19" t="s">
        <v>49</v>
      </c>
      <c r="G103" s="18" t="s">
        <v>52</v>
      </c>
      <c r="H103" s="14"/>
      <c r="I103" s="13" t="s">
        <v>42</v>
      </c>
    </row>
    <row r="104" spans="1:9" ht="10.5" customHeight="1">
      <c r="A104" s="11" t="s">
        <v>45</v>
      </c>
      <c r="B104" s="11" t="s">
        <v>64</v>
      </c>
      <c r="C104" s="15" t="s">
        <v>60</v>
      </c>
      <c r="D104" s="12" t="s">
        <v>124</v>
      </c>
      <c r="E104" s="20" t="s">
        <v>108</v>
      </c>
      <c r="F104" s="12" t="s">
        <v>50</v>
      </c>
      <c r="G104" s="12" t="s">
        <v>53</v>
      </c>
      <c r="H104" s="12" t="s">
        <v>54</v>
      </c>
      <c r="I104" s="13" t="s">
        <v>43</v>
      </c>
    </row>
    <row r="105" spans="1:9" ht="10.5" customHeight="1">
      <c r="A105" s="10"/>
      <c r="B105" s="11" t="s">
        <v>65</v>
      </c>
      <c r="C105" s="11" t="s">
        <v>61</v>
      </c>
      <c r="D105" s="12" t="s">
        <v>43</v>
      </c>
      <c r="E105" s="20" t="s">
        <v>98</v>
      </c>
      <c r="F105" s="12" t="s">
        <v>51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99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40</v>
      </c>
      <c r="E107" s="24" t="s">
        <v>41</v>
      </c>
      <c r="F107" s="23" t="s">
        <v>55</v>
      </c>
      <c r="G107" s="23" t="s">
        <v>56</v>
      </c>
      <c r="H107" s="23" t="s">
        <v>57</v>
      </c>
      <c r="I107" s="25" t="s">
        <v>58</v>
      </c>
    </row>
    <row r="108" spans="1:9" ht="21" customHeight="1">
      <c r="A108" s="78" t="s">
        <v>111</v>
      </c>
      <c r="B108" s="73" t="s">
        <v>89</v>
      </c>
      <c r="C108" s="89" t="s">
        <v>93</v>
      </c>
      <c r="D108" s="38" t="s">
        <v>93</v>
      </c>
      <c r="E108" s="38" t="s">
        <v>93</v>
      </c>
      <c r="F108" s="89"/>
      <c r="G108" s="38"/>
      <c r="H108" s="89"/>
      <c r="I108" s="87" t="s">
        <v>93</v>
      </c>
    </row>
    <row r="109" spans="1:9" ht="12.75">
      <c r="A109" s="60" t="s">
        <v>78</v>
      </c>
      <c r="B109" s="73"/>
      <c r="C109" s="105"/>
      <c r="D109" s="75"/>
      <c r="E109" s="75"/>
      <c r="F109" s="19" t="s">
        <v>96</v>
      </c>
      <c r="G109" s="75"/>
      <c r="H109" s="19"/>
      <c r="I109" s="106"/>
    </row>
    <row r="110" spans="1:9" ht="25.5" customHeight="1">
      <c r="A110" s="78" t="s">
        <v>129</v>
      </c>
      <c r="B110" s="79" t="s">
        <v>90</v>
      </c>
      <c r="C110" s="75" t="s">
        <v>93</v>
      </c>
      <c r="D110" s="83" t="s">
        <v>93</v>
      </c>
      <c r="E110" s="83" t="s">
        <v>93</v>
      </c>
      <c r="F110" s="83"/>
      <c r="G110" s="83"/>
      <c r="H110" s="83"/>
      <c r="I110" s="84" t="s">
        <v>93</v>
      </c>
    </row>
    <row r="111" spans="1:9" ht="23.25" thickBot="1">
      <c r="A111" s="78" t="s">
        <v>130</v>
      </c>
      <c r="B111" s="93" t="s">
        <v>91</v>
      </c>
      <c r="C111" s="95" t="s">
        <v>93</v>
      </c>
      <c r="D111" s="94" t="s">
        <v>93</v>
      </c>
      <c r="E111" s="94" t="s">
        <v>93</v>
      </c>
      <c r="F111" s="94"/>
      <c r="G111" s="94"/>
      <c r="H111" s="94"/>
      <c r="I111" s="98" t="s">
        <v>93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225</v>
      </c>
      <c r="B113" s="107"/>
      <c r="C113" s="103" t="s">
        <v>226</v>
      </c>
      <c r="D113" s="63"/>
      <c r="E113" s="63" t="s">
        <v>70</v>
      </c>
      <c r="F113" s="61"/>
      <c r="G113" s="61"/>
      <c r="H113" s="61"/>
      <c r="I113" s="61"/>
    </row>
    <row r="114" spans="1:9" ht="9.75" customHeight="1">
      <c r="A114" s="3" t="s">
        <v>222</v>
      </c>
      <c r="B114" s="3"/>
      <c r="C114" s="4"/>
      <c r="D114" s="108"/>
      <c r="E114" s="108" t="s">
        <v>71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73</v>
      </c>
      <c r="H115" s="108"/>
      <c r="I115" s="108"/>
    </row>
    <row r="116" spans="1:9" ht="9.75" customHeight="1">
      <c r="A116" s="3" t="s">
        <v>227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224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256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Elena</cp:lastModifiedBy>
  <cp:lastPrinted>2017-04-09T12:50:37Z</cp:lastPrinted>
  <dcterms:created xsi:type="dcterms:W3CDTF">1999-06-18T11:49:53Z</dcterms:created>
  <dcterms:modified xsi:type="dcterms:W3CDTF">2017-05-12T05:01:06Z</dcterms:modified>
  <cp:category/>
  <cp:version/>
  <cp:contentType/>
  <cp:contentStatus/>
</cp:coreProperties>
</file>