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545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Лист4" sheetId="5" state="hidden" r:id="rId5"/>
  </sheets>
  <definedNames/>
  <calcPr fullCalcOnLoad="1"/>
</workbook>
</file>

<file path=xl/sharedStrings.xml><?xml version="1.0" encoding="utf-8"?>
<sst xmlns="http://schemas.openxmlformats.org/spreadsheetml/2006/main" count="1028" uniqueCount="528">
  <si>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</si>
  <si>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</si>
  <si>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</si>
  <si>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</si>
  <si>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</si>
  <si>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</si>
  <si>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</si>
  <si>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</si>
  <si>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</si>
  <si>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</si>
  <si>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</si>
  <si>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</si>
  <si>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</si>
  <si>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</si>
  <si>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</si>
  <si>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</si>
  <si>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</si>
  <si>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</si>
  <si>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</si>
  <si>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</si>
  <si>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</si>
  <si>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</si>
  <si>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</si>
  <si>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</si>
  <si>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</si>
  <si>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</si>
  <si>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</si>
  <si>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</si>
  <si>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</si>
  <si>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</si>
  <si>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</si>
  <si>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</si>
  <si>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</si>
  <si>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</si>
  <si>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</si>
  <si>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</si>
  <si>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</si>
  <si>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</si>
  <si>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</si>
  <si>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</si>
  <si>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</si>
  <si>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</si>
  <si>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</si>
  <si>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</si>
  <si>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</si>
  <si>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</si>
  <si>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</si>
  <si>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</si>
  <si>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</si>
  <si>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</si>
  <si>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</si>
  <si>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</si>
  <si>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</si>
  <si>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</si>
  <si>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</si>
  <si>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</si>
  <si>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</si>
  <si>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</si>
  <si>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</si>
  <si>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</si>
  <si>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</si>
  <si>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</si>
  <si>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</si>
  <si>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</si>
  <si>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</si>
  <si>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</si>
  <si>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</si>
  <si>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</si>
  <si>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</si>
  <si>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</si>
  <si>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</si>
  <si>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</si>
  <si>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</si>
  <si>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</si>
  <si>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</si>
  <si>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</si>
  <si>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Код расхода </t>
  </si>
  <si>
    <t xml:space="preserve">Лимиты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</si>
  <si>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</si>
  <si>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</si>
  <si>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</si>
  <si>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</si>
  <si>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</si>
  <si>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</si>
  <si>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</si>
  <si>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</si>
  <si>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</si>
  <si>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</si>
  <si>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</si>
  <si>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</si>
  <si>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</si>
  <si>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</si>
  <si>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</si>
  <si>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</si>
  <si>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</si>
  <si>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</si>
  <si>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</si>
  <si>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</si>
  <si>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</si>
  <si>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</si>
  <si>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</si>
  <si>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</si>
  <si>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</si>
  <si>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</si>
  <si>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</si>
  <si>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</si>
  <si>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</si>
  <si>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</si>
  <si>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</si>
  <si>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</si>
  <si>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</si>
  <si>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</si>
  <si>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</si>
  <si>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</si>
  <si>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</si>
  <si>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</si>
  <si>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</si>
  <si>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</si>
  <si>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</si>
  <si>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</si>
  <si>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</si>
  <si>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</si>
  <si>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</si>
  <si>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</si>
  <si>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</si>
  <si>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</si>
  <si>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</si>
  <si>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</si>
  <si>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</si>
  <si>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</si>
  <si>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основных</t>
  </si>
  <si>
    <t>Увеличение стои-сти материалов</t>
  </si>
  <si>
    <t>Увеличение стои-сти нефин.актив.</t>
  </si>
  <si>
    <t>в том числе</t>
  </si>
  <si>
    <t>Земельный налог ст.394 п.1 подп.1</t>
  </si>
  <si>
    <t>Земельный налог ст.394 п.1 подп.2</t>
  </si>
  <si>
    <t>ВСЕГО по ПОСЕЛЕНИЮ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</si>
  <si>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</si>
  <si>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</si>
  <si>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</si>
  <si>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</si>
  <si>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</si>
  <si>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</si>
  <si>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</si>
  <si>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</si>
  <si>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</si>
  <si>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</si>
  <si>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</si>
  <si>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</si>
  <si>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</si>
  <si>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</si>
  <si>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</si>
  <si>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</si>
  <si>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</si>
  <si>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</si>
  <si>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отчет.период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</si>
  <si>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</si>
  <si>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</si>
  <si>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</si>
  <si>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</si>
  <si>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</si>
  <si>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</si>
  <si>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</si>
  <si>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</si>
  <si>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</si>
  <si>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</si>
  <si>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</si>
  <si>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</si>
  <si>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</si>
  <si>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</si>
  <si>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</si>
  <si>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</si>
  <si>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</si>
  <si>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</si>
  <si>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</si>
  <si>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</si>
  <si>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</si>
  <si>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</si>
  <si>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</si>
  <si>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</si>
  <si>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</si>
  <si>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</si>
  <si>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</si>
  <si>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</si>
  <si>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</si>
  <si>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</si>
  <si>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</si>
  <si>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656.00000000000000.000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</si>
  <si>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</si>
  <si>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</si>
  <si>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</si>
  <si>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</si>
  <si>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</si>
  <si>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</si>
  <si>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</si>
  <si>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</si>
  <si>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</si>
  <si>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</si>
  <si>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</si>
  <si>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</si>
  <si>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</si>
  <si>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</si>
  <si>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</si>
  <si>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</si>
  <si>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</si>
  <si>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</si>
  <si>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</si>
  <si>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</si>
  <si>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</si>
  <si>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разд.0801 л/сч.656.08.003.1 СДК</t>
  </si>
  <si>
    <t>65608017950900540.000</t>
  </si>
  <si>
    <t>65608017950900540.226</t>
  </si>
  <si>
    <t>65608017950900540.290</t>
  </si>
  <si>
    <t>65608017950900540.344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</si>
  <si>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</si>
  <si>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</si>
  <si>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</si>
  <si>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</si>
  <si>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</si>
  <si>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</si>
  <si>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</si>
  <si>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</si>
  <si>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</si>
  <si>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</si>
  <si>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</si>
  <si>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</si>
  <si>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</si>
  <si>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</si>
  <si>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656 1 14 02053 10 0000 410</t>
  </si>
  <si>
    <t>Доходы от возмещения ущерба при возникновении страховых случаев</t>
  </si>
  <si>
    <t>656 1 16 23051 10 0000 140</t>
  </si>
  <si>
    <t>65608017950900540.311</t>
  </si>
  <si>
    <t>342</t>
  </si>
  <si>
    <t>161 1 16 33050 10 6000 140</t>
  </si>
  <si>
    <t>182 1 01 02020 01 1000 110</t>
  </si>
  <si>
    <t>656 1 13 02995 10 0000 130</t>
  </si>
  <si>
    <t>040 1 14 06013 10 0000 430</t>
  </si>
  <si>
    <t>656 2 02 02999 10 0000 151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</si>
  <si>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</si>
  <si>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</si>
  <si>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</t>
    </r>
    <r>
      <rPr>
        <sz val="8"/>
        <rFont val="Arial Cyr"/>
        <family val="2"/>
      </rPr>
      <t>_</t>
    </r>
  </si>
  <si>
    <t xml:space="preserve">                                                                        на  1 декабря 2013 г.</t>
  </si>
  <si>
    <t>01.12.2013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</si>
  <si>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_декабря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2013 г</t>
    </r>
    <r>
      <rPr>
        <sz val="8"/>
        <rFont val="Arial Cyr"/>
        <family val="2"/>
      </rPr>
      <t>.</t>
    </r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</si>
  <si>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</si>
  <si>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</si>
  <si>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</si>
  <si>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</si>
  <si>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</si>
  <si>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</si>
  <si>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</si>
  <si>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</si>
  <si>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</si>
  <si>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</si>
  <si>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</si>
  <si>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</si>
  <si>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                          Форма 0503117  с.4</t>
  </si>
  <si>
    <t xml:space="preserve">             Неисполненные  назначения</t>
  </si>
  <si>
    <t>по бюджетной</t>
  </si>
  <si>
    <t>классификации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</si>
  <si>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</si>
  <si>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</si>
  <si>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</si>
  <si>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</si>
  <si>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65601025000201121.000</t>
  </si>
  <si>
    <t>65601025000201121.211</t>
  </si>
  <si>
    <t>65601025000201121.213</t>
  </si>
  <si>
    <t>65601045000204121.000</t>
  </si>
  <si>
    <t>65601045000204121.211</t>
  </si>
  <si>
    <t>65601045000204121.213</t>
  </si>
  <si>
    <t>65601045000204244.000</t>
  </si>
  <si>
    <t>65601045000204244.222</t>
  </si>
  <si>
    <t>65601045000204244.225</t>
  </si>
  <si>
    <t>65601045000204244.226</t>
  </si>
  <si>
    <t>65601045000204244.212</t>
  </si>
  <si>
    <t>65601135200059244.226</t>
  </si>
  <si>
    <t>65601135200059244.225</t>
  </si>
  <si>
    <t>65601135200059244.223</t>
  </si>
  <si>
    <t>65601135200059112.212</t>
  </si>
  <si>
    <t>65601135200059000.000</t>
  </si>
  <si>
    <t>65601135200059244.212</t>
  </si>
  <si>
    <t>65601135200059111.000</t>
  </si>
  <si>
    <t>65601135200059111.211</t>
  </si>
  <si>
    <t>65601135200059111.213</t>
  </si>
  <si>
    <t>65601135200059242.000</t>
  </si>
  <si>
    <t>65601135200059242.221</t>
  </si>
  <si>
    <t>65601135200059112.000</t>
  </si>
  <si>
    <t>65602035005118244.225</t>
  </si>
  <si>
    <t>65602035005118244.344</t>
  </si>
  <si>
    <t>65604094002100244.000</t>
  </si>
  <si>
    <t>65604094002100244.225</t>
  </si>
  <si>
    <t>65608015300059111.000</t>
  </si>
  <si>
    <t>65608015300059111.211</t>
  </si>
  <si>
    <t>65608015300059111.213</t>
  </si>
  <si>
    <t>65608015300059112.212</t>
  </si>
  <si>
    <t>65608015300059112.213</t>
  </si>
  <si>
    <t>65608015300059242.221</t>
  </si>
  <si>
    <t>65608015300059244.000</t>
  </si>
  <si>
    <t>65608015300059244.223</t>
  </si>
  <si>
    <t>65608015300059244.225</t>
  </si>
  <si>
    <t>65608015300059244.226</t>
  </si>
  <si>
    <t>65608015300059244.292</t>
  </si>
  <si>
    <t>65608015300059244.344</t>
  </si>
  <si>
    <t>65608025300059111.211</t>
  </si>
  <si>
    <t>65608025300059111.213</t>
  </si>
  <si>
    <t>65608025300059244.226</t>
  </si>
  <si>
    <t>65611015400059244.000</t>
  </si>
  <si>
    <t>65611015400059244.292</t>
  </si>
  <si>
    <t>65611015400059244.343</t>
  </si>
  <si>
    <t>65605035602102244.000</t>
  </si>
  <si>
    <t>65605035602102244.223</t>
  </si>
  <si>
    <t>65605035602102244.225</t>
  </si>
  <si>
    <t>65605021012100540.251</t>
  </si>
  <si>
    <t>65605010942100540.251</t>
  </si>
  <si>
    <t>65608025300059111.000</t>
  </si>
  <si>
    <t xml:space="preserve">656.40.001.1 разд.0409 л/сч. Прочая закупка товаров, работ, услуг для гос.муниц-х нужд  </t>
  </si>
  <si>
    <t>656.50.001.1 разд. 0102.л/сч. Функционирование высшего должностного лица</t>
  </si>
  <si>
    <t>656.50.003.1 разд.0104.л/сч. Функционирование исполнительных органов местного самоуправления</t>
  </si>
  <si>
    <t>656.50.003.3 разд.0104.л/сч. Функционирование исполнительных органов местного самоуправления, прочая закупка</t>
  </si>
  <si>
    <t>656.50.006.1 разд.0304 л/сч.ЗАГС</t>
  </si>
  <si>
    <t>656.50.007.1 разд.1001 л/сч. Пособия и компенсации гражданам и иные выплаты, кроме публичных нормативных обязательств</t>
  </si>
  <si>
    <t>65610015000106321.000</t>
  </si>
  <si>
    <t>65601115100704870.000</t>
  </si>
  <si>
    <t>656.51.001.1 разд.0111 л/сч. рез.ф.</t>
  </si>
  <si>
    <t>656.51.001.2 разд.0113 л/сч. Условно утвержденные расходы</t>
  </si>
  <si>
    <t>65601135100999870.000</t>
  </si>
  <si>
    <t>656.52.007.2 разд.0113 л/сч. МКУ "Содружество" (расходы на выплату персоналу госуд. (муницип. Органов))</t>
  </si>
  <si>
    <t>656.52.007.3 разд.0113 л/сч.МКУ "Содружество" (прочие выплаты)</t>
  </si>
  <si>
    <t>.656.52.007.4 разд.0113 л/сч МКУ "Содружество"(закупка товаров, работ, услуг в сфере информационно-коммуникационных технологий)</t>
  </si>
  <si>
    <t>656.57.007.5 разд.0113 л/сч. МКУ "Содружество" (прочая закупка товаров, работ,услуг для муниципальных нужд)</t>
  </si>
  <si>
    <t>656.53.001.1 разд.0801 л/сч. Фонд оплаты труда и страховые взносы</t>
  </si>
  <si>
    <t>656.53.001.2 разд.0801 л/сч. иные выплаты персоналу за исключением фонда оплаты труда</t>
  </si>
  <si>
    <t>65608015300059112.000</t>
  </si>
  <si>
    <t>656.53.001.3 разд.0801 л/сч. Закупка товаров, работ, услуг в сфере информац.-коммуник. технологий</t>
  </si>
  <si>
    <t>65608015300059242.000</t>
  </si>
  <si>
    <t>656.53.001.4 разд.0801 л/сч.Закупка товаров, работ, услуг в сфере информац.-коммуник. технологий</t>
  </si>
  <si>
    <t>656.53.002.1 разд.0802 л/сч.Фонд оплаты труда и страховые взносы</t>
  </si>
  <si>
    <t>656.53.002.2 разд.0802 л/сч. Прочая закупка товаров, работ, услуг для гос.муниц-х нужд</t>
  </si>
  <si>
    <t>65608025300059244.000</t>
  </si>
  <si>
    <t>656.54.001.2 разд.1101.л/сч.СПОРТ</t>
  </si>
  <si>
    <t>656.50.005.1 разд.0203.л/сч. Осуществление первичного воинского учета, где отсутствуют военные коммисариаты (Фонд оплаты труда и страховые взносы)</t>
  </si>
  <si>
    <t>656.50.005.2 разд.0203.л/сч. Осуществление первичного воинского учета на территории, где отсутствуют военные коммисариаты (Прочая закупка товаров, работ, услуг длч муниципальных нужд)</t>
  </si>
  <si>
    <t>65605015602101810.000</t>
  </si>
  <si>
    <t>65605035602103244.000</t>
  </si>
  <si>
    <t>65605021012100540.000</t>
  </si>
  <si>
    <t>65605010942100540.000</t>
  </si>
  <si>
    <t>65611015400059111.000</t>
  </si>
  <si>
    <t>65611015400059111.211</t>
  </si>
  <si>
    <t>65611015400059111.213</t>
  </si>
  <si>
    <t>65601115100704870.292</t>
  </si>
  <si>
    <t>65601135100999870.292</t>
  </si>
  <si>
    <t>65601045000204244.292</t>
  </si>
  <si>
    <t>65601135200059244.292</t>
  </si>
  <si>
    <t>65601135200059244.344</t>
  </si>
  <si>
    <t>65605020922100540.000</t>
  </si>
  <si>
    <t>65605020922100540.251</t>
  </si>
  <si>
    <t>65610015000106321.263</t>
  </si>
  <si>
    <t>250</t>
  </si>
  <si>
    <t>260</t>
  </si>
  <si>
    <t>290</t>
  </si>
  <si>
    <t>182 1 01 02000 00 0000 110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</si>
  <si>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</si>
  <si>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</si>
  <si>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</si>
  <si>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</si>
  <si>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</si>
  <si>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</si>
  <si>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>Соц. найм.</t>
  </si>
  <si>
    <t>Мена</t>
  </si>
  <si>
    <t>Аренда</t>
  </si>
  <si>
    <t xml:space="preserve">Прочие </t>
  </si>
  <si>
    <t>ИТОГО</t>
  </si>
  <si>
    <t>доходы</t>
  </si>
  <si>
    <t>За 1 полугодие</t>
  </si>
  <si>
    <t>увеличение (руб.)</t>
  </si>
  <si>
    <t>Налоговые и неналоговые доходы поселения</t>
  </si>
  <si>
    <t>Всего доходов поселения</t>
  </si>
  <si>
    <t>40 982 876,08</t>
  </si>
  <si>
    <t>10 793 285,86</t>
  </si>
  <si>
    <t>656.41.001.1 разд.0314 л/сч. Муниц. прогр. Обеспечение прав законных нтересов населения</t>
  </si>
  <si>
    <t>65603144102101244.000</t>
  </si>
  <si>
    <t>656.41.001.2 разд.0314 л/сч. Иные МБТ на создание добровольных формирований населенияпо охране общественного порядка</t>
  </si>
  <si>
    <t>Увеличение стоимости основных средств</t>
  </si>
  <si>
    <t>Увеличение стоимости материалов</t>
  </si>
  <si>
    <t>65603144105443244.000</t>
  </si>
  <si>
    <t>65603144102101244.344</t>
  </si>
  <si>
    <t>65603144105443244.344</t>
  </si>
  <si>
    <t>65601135000204122.000</t>
  </si>
  <si>
    <t>65601135000204122.212</t>
  </si>
  <si>
    <t>65602035000118121.000</t>
  </si>
  <si>
    <t>65602035000118121.211</t>
  </si>
  <si>
    <t>65602035000118121.213</t>
  </si>
  <si>
    <t>65602035005118244.000</t>
  </si>
  <si>
    <t>65602035005118244.226</t>
  </si>
  <si>
    <t>65603045005931244.000</t>
  </si>
  <si>
    <t>65603045005931244.292</t>
  </si>
  <si>
    <t>65603045005931244.344</t>
  </si>
  <si>
    <t>656.54.001.1 разд.1101.л/сч. СПОРТ</t>
  </si>
  <si>
    <t>65611015400059244.344</t>
  </si>
  <si>
    <t>65603095502100244.000</t>
  </si>
  <si>
    <t>65605015600059810.000</t>
  </si>
  <si>
    <t>65605015600059810.242</t>
  </si>
  <si>
    <t xml:space="preserve">Безвозмездные и безвозратные перечисления государственным и муниципальным организациям </t>
  </si>
  <si>
    <t>65605015602101810.241</t>
  </si>
  <si>
    <t>656.56.003.1 разд.0503 л/сч. Уличное освещение</t>
  </si>
  <si>
    <t>656.56.003.2 разд.0503 л/сч.Прочие мероприятия</t>
  </si>
  <si>
    <t>65605035602103244.225</t>
  </si>
  <si>
    <t>65603141112101540.000</t>
  </si>
  <si>
    <t>65603140002101540.251</t>
  </si>
  <si>
    <t>656.57.002.1 разд.0314 л/сч.Профилактика правонарушений</t>
  </si>
  <si>
    <t>656.57.002.2 разд.0314 л/сч.Профилактика правонарушений</t>
  </si>
  <si>
    <t>65603141115441540.000</t>
  </si>
  <si>
    <t>65603141115441540.251</t>
  </si>
  <si>
    <t>656.57.002.3 разд.0502 л/сч.   ИМБТ реализация "Содействие развития жил. Строительства"</t>
  </si>
  <si>
    <t>656.57.002.4 разд.0501 л/сч.ИМБТ на строительство в сельских пунктах</t>
  </si>
  <si>
    <t>656.57.002.5 разд.0314 л/сч. ИМБТ на строительство (размещение участковых пунктов полиции)</t>
  </si>
  <si>
    <t>65603141105441540.000</t>
  </si>
  <si>
    <t>65603141105441540.251</t>
  </si>
  <si>
    <t>656.57.002.6  разд.0113 л/сч.ИМБТ на развитие земельных и имущественных отношений</t>
  </si>
  <si>
    <t>65601131922100540.000</t>
  </si>
  <si>
    <t>65601131922100540.251</t>
  </si>
  <si>
    <t>656.57.003.1 Возмещение убытков (регулируемые тарифы СЖКХ)</t>
  </si>
  <si>
    <t>656.58.001.1 разд.0310 л/сч.Страхование имущества</t>
  </si>
  <si>
    <t>65603105812100244.000</t>
  </si>
  <si>
    <t>65605015822102244.000</t>
  </si>
  <si>
    <t>65603105812100244.226</t>
  </si>
  <si>
    <t>65605015822102244.226</t>
  </si>
  <si>
    <t>65605036002100244.000</t>
  </si>
  <si>
    <t>65605036002100244.226</t>
  </si>
  <si>
    <t>65605036002100244.311</t>
  </si>
  <si>
    <t>65605036002100244.344</t>
  </si>
  <si>
    <t>656.50.003.2 разд.0104.л/сч. Расходы на оплату доп.гарантий исполнительных органов местного самоуправления</t>
  </si>
  <si>
    <t>65601045000204122.000</t>
  </si>
  <si>
    <t>65601045000204122.212</t>
  </si>
  <si>
    <t>656.50.004.1 разд.0113 л/сч. Расходы на оплату дополнит.гар. и комп. исп. м. с.</t>
  </si>
  <si>
    <t>65611015400059244.212</t>
  </si>
  <si>
    <t>ИТОГО по 240 коду</t>
  </si>
  <si>
    <t>ИТОГО по 250 коду</t>
  </si>
  <si>
    <t>ИТОГО по 260 коду</t>
  </si>
  <si>
    <t>182 1 06 01030 10 2100 110</t>
  </si>
  <si>
    <t>182 1 06 01030 10 4000 110</t>
  </si>
  <si>
    <t>Налог на имущество физических лиц(пени)</t>
  </si>
  <si>
    <t>Налог на имущество физических лиц(проч.пост.)</t>
  </si>
  <si>
    <t>182 1 06 06033 10 1000 110</t>
  </si>
  <si>
    <t>182 1 06 06043 10 1000 110</t>
  </si>
  <si>
    <t>182 1 06 06043 10 2100 110</t>
  </si>
  <si>
    <t>Земельный налог с организации(перерасч. недоимки.)</t>
  </si>
  <si>
    <t>Земельн. налог на с физических лиц (пени по собств. плат.)</t>
  </si>
  <si>
    <t>Земельн. налог на с физических лиц (задолж.по отм. плат.)</t>
  </si>
  <si>
    <t>65601135200059244.311</t>
  </si>
  <si>
    <t>656.54.001.4 Мероприятия (спорт)                        разд.1101 л/сч.</t>
  </si>
  <si>
    <t>65605015822102244.225</t>
  </si>
  <si>
    <t>65605035902102244.000</t>
  </si>
  <si>
    <t>65605035902102244.225</t>
  </si>
  <si>
    <t>65605036002100244.225</t>
  </si>
  <si>
    <t>65608016002100244.000</t>
  </si>
  <si>
    <t>65608016002100244.226</t>
  </si>
  <si>
    <t>65608016002100244.344</t>
  </si>
  <si>
    <t>65608016002100244.342</t>
  </si>
  <si>
    <t>65608016002100244.343</t>
  </si>
  <si>
    <t>65601136002100244.000</t>
  </si>
  <si>
    <t>65601136002100244.226</t>
  </si>
  <si>
    <t>65601136002100244.343</t>
  </si>
  <si>
    <t>65601136002100244.344</t>
  </si>
  <si>
    <t>65603146102101244.000</t>
  </si>
  <si>
    <t>65603146102101244.226</t>
  </si>
  <si>
    <t>65603146102101244.344</t>
  </si>
  <si>
    <t>65603146102101244.292</t>
  </si>
  <si>
    <t>65603146102101244.311</t>
  </si>
  <si>
    <t>656.58.002.1 разд.0501 л/сч.Управление муниципальным имуществом на территории с.п. Зайцева Речка на 2015-2017гг.</t>
  </si>
  <si>
    <t>656.59.001.1 разд.0503 л/сч. Энергосбережение и повышение энергетической эффективности в .п. Зайцева  Речка на 2015-2017гг.</t>
  </si>
  <si>
    <t>656.55.001.1 разд.0309л/сч. Введомственная целевая программа Комплексные меры пожарной безопасности с.п. Зайцева Речка</t>
  </si>
  <si>
    <t xml:space="preserve">656.57.001.1 разд.0104 л/сч. Иные межбюджетные трасферты на содер-е ОМС </t>
  </si>
  <si>
    <t>656.56.001.1 разд.0410л/сч.Субсидии юр лицам(кроме гос учрежд)</t>
  </si>
  <si>
    <t>656.56.002.1 разд.0501л/сч.Субсидии юр лицам(кроме гос учрежд) (СЖКХ)</t>
  </si>
  <si>
    <t>656.60.003.1 разд.0503 л/сч. Введомственная целевая программа Празднование 70-Летия Победы в Великой Отечественной войне на территории с.п. Зайцева Речка</t>
  </si>
  <si>
    <t xml:space="preserve">656.60.003.2 разд.0503 л/сч. Введомственная целевая программа Празднование 70-Летия Победы в Великой Отечественной войне на территории с.п. Зайцева Речка </t>
  </si>
  <si>
    <t>656.60.003.3 разд.0801л/сч. Введомственная целевая программа Празднование 70-Летия Победы в Великой Отечественной войне на территории с.п. Зайцева Речка</t>
  </si>
  <si>
    <t>656.60.003.5 разд.0113л/сч. Введомственная целевая программа Празднование 70-Летия Победы в Великой Отечественной войне на территории с.п. Зайцева Речка</t>
  </si>
  <si>
    <t>656.61.001.1 разд.0314л/сч. Введомственная целевая программа Празднование 70-Летия Победы в Великой Отечественной войне на территории с.п. Зайцева Речка</t>
  </si>
  <si>
    <t>182 1 01 02010 01 3000 110</t>
  </si>
  <si>
    <t>182 1 01 02030 01 2100 110</t>
  </si>
  <si>
    <t xml:space="preserve">                                                                      </t>
  </si>
  <si>
    <t>65604094002101244.225</t>
  </si>
  <si>
    <t>65608015305471111.211</t>
  </si>
  <si>
    <t>65608015305471111.213</t>
  </si>
  <si>
    <t>65608015300059851.292</t>
  </si>
  <si>
    <t>65601045000204851.292</t>
  </si>
  <si>
    <t>65605036002100121.211</t>
  </si>
  <si>
    <t>65605036002100121.213</t>
  </si>
  <si>
    <t>65605035700204540.000</t>
  </si>
  <si>
    <r>
      <t>Главный бухгалтер ________________             _</t>
    </r>
    <r>
      <rPr>
        <u val="single"/>
        <sz val="8"/>
        <rFont val="Arial Cyr"/>
        <family val="0"/>
      </rPr>
      <t xml:space="preserve">_____Е.В. Бельская             </t>
    </r>
  </si>
  <si>
    <t xml:space="preserve">                                               (подпись)                     (расшифровка подписи)</t>
  </si>
  <si>
    <t xml:space="preserve">                                              (подпись)                           (расшифровка подписи)</t>
  </si>
  <si>
    <t>65603045005931244.226</t>
  </si>
  <si>
    <t>65604016005604121.211</t>
  </si>
  <si>
    <t>65604016005604121.213</t>
  </si>
  <si>
    <t>65605036002100244.343</t>
  </si>
  <si>
    <t xml:space="preserve">Прочие межбюджетные трансферты, передаваемые бюджетам сельских поселений </t>
  </si>
  <si>
    <t>656.58.003.1 разд.0405 л/сч. Расходы на реализацию мероприятий подпрограммы "Создание и обустройство многофункц. Спортивно-гровой площадки" в .п. Зайцева  Речка на 2015-2017гг.</t>
  </si>
  <si>
    <t>65604055832101244.311</t>
  </si>
  <si>
    <t>65604055832101244.000</t>
  </si>
  <si>
    <t>656.58.003.3 разд.0405 л/сч. Расходы на реализацию мероприятий подпрограммы "Создание и обустройство многофункц. Спортивно-гровой площадки" в .п. Зайцева  Речка на 2015-2017гг.</t>
  </si>
  <si>
    <t>65604055835454244.000</t>
  </si>
  <si>
    <t>65604055835454244.311</t>
  </si>
  <si>
    <t>656.58.003.4 разд.0405 л/сч. Расходы на реализацию мероприятий подпрограммы "Создание и обустройство многофункц. Спортивно-гровой площадки" в .п. Зайцева  Речка на 2015-2017гг.</t>
  </si>
  <si>
    <t>65604055835018244.000</t>
  </si>
  <si>
    <t>65604055835018244.311</t>
  </si>
  <si>
    <t>65604055842100244.000</t>
  </si>
  <si>
    <t>65604055842100244.311</t>
  </si>
  <si>
    <t>65601136002100244.225</t>
  </si>
  <si>
    <t>65603095502100244.225</t>
  </si>
  <si>
    <t>65603095502100244.226</t>
  </si>
  <si>
    <t>65603095502100244.344</t>
  </si>
  <si>
    <t>65603144105443244.226</t>
  </si>
  <si>
    <t>65605035602103244.223</t>
  </si>
  <si>
    <t>65605035602103244.226</t>
  </si>
  <si>
    <t>656.58.003.2 разд.0405 л/сч. Расходы на реализацию мероприятий подпрограммы "Создание и обустройство многофункц. Спортивно-гровой площадки" в .п. Зайцева  Речка на 2015-2017гг.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</si>
  <si>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</si>
  <si>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</si>
  <si>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>656 2 02 01999 10 0000 151</t>
  </si>
  <si>
    <t>Прочие дотации бюджетам сельских поселений</t>
  </si>
  <si>
    <t>01.10.2015</t>
  </si>
  <si>
    <t>65608015300059244.311</t>
  </si>
  <si>
    <t>656.58.003.5 разд.0405 л/сч. Расходы на реализацию мероприятий подпрограммы "Организация деятельности выстовок продаж" в .п. Зайцева  Речка на 2015-2017гг.</t>
  </si>
  <si>
    <t>65604055842100244.226</t>
  </si>
  <si>
    <r>
      <t>_01_октября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2015 г</t>
    </r>
    <r>
      <rPr>
        <sz val="8"/>
        <rFont val="Arial Cyr"/>
        <family val="2"/>
      </rPr>
      <t>.</t>
    </r>
  </si>
  <si>
    <t>65601045700204540.251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</si>
</sst>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"/>
    <numFmt numFmtId="174" formatCode="#,##0.00;[Red]\-#,##0.00;0.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/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3" xfId="0" applyFont="1" applyFill="1" applyBorder="1" applyAlignment="1">
      <alignment horizontal="left" wrapText="1" indent="2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5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Continuous"/>
    </xf>
    <xf numFmtId="49" fontId="3" fillId="0" borderId="27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1" xfId="0" applyFont="1" applyFill="1" applyBorder="1" applyAlignment="1">
      <alignment horizontal="left" wrapText="1"/>
    </xf>
    <xf numFmtId="2" fontId="6" fillId="0" borderId="22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Continuous"/>
    </xf>
    <xf numFmtId="49" fontId="6" fillId="0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" fontId="6" fillId="33" borderId="21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4" fontId="3" fillId="33" borderId="2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left" wrapText="1"/>
    </xf>
    <xf numFmtId="4" fontId="6" fillId="33" borderId="29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horizontal="center" shrinkToFit="1"/>
    </xf>
    <xf numFmtId="4" fontId="3" fillId="34" borderId="36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3" fillId="34" borderId="21" xfId="0" applyNumberFormat="1" applyFont="1" applyFill="1" applyBorder="1" applyAlignment="1">
      <alignment horizontal="center"/>
    </xf>
    <xf numFmtId="4" fontId="8" fillId="34" borderId="36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49" fontId="0" fillId="34" borderId="10" xfId="0" applyNumberFormat="1" applyFill="1" applyBorder="1" applyAlignment="1">
      <alignment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39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49" fontId="6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9" fontId="3" fillId="34" borderId="44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/>
    </xf>
    <xf numFmtId="167" fontId="3" fillId="34" borderId="21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3" fillId="34" borderId="39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45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0" fontId="4" fillId="34" borderId="0" xfId="0" applyFont="1" applyFill="1" applyBorder="1" applyAlignment="1">
      <alignment/>
    </xf>
    <xf numFmtId="49" fontId="10" fillId="0" borderId="0" xfId="0" applyNumberFormat="1" applyFont="1" applyAlignment="1">
      <alignment/>
    </xf>
    <xf numFmtId="49" fontId="10" fillId="0" borderId="27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2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2" fillId="0" borderId="47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wrapText="1" indent="2"/>
    </xf>
    <xf numFmtId="49" fontId="3" fillId="0" borderId="47" xfId="0" applyNumberFormat="1" applyFont="1" applyFill="1" applyBorder="1" applyAlignment="1">
      <alignment horizontal="center" wrapText="1"/>
    </xf>
    <xf numFmtId="4" fontId="3" fillId="34" borderId="47" xfId="0" applyNumberFormat="1" applyFont="1" applyFill="1" applyBorder="1" applyAlignment="1">
      <alignment horizontal="center"/>
    </xf>
    <xf numFmtId="4" fontId="6" fillId="34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vertical="center" wrapText="1"/>
    </xf>
    <xf numFmtId="49" fontId="6" fillId="33" borderId="47" xfId="0" applyNumberFormat="1" applyFont="1" applyFill="1" applyBorder="1" applyAlignment="1">
      <alignment horizontal="left" vertical="center"/>
    </xf>
    <xf numFmtId="4" fontId="6" fillId="33" borderId="47" xfId="0" applyNumberFormat="1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49" fontId="6" fillId="34" borderId="47" xfId="0" applyNumberFormat="1" applyFont="1" applyFill="1" applyBorder="1" applyAlignment="1">
      <alignment horizontal="left" vertical="center"/>
    </xf>
    <xf numFmtId="4" fontId="6" fillId="34" borderId="47" xfId="0" applyNumberFormat="1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34" borderId="47" xfId="0" applyNumberFormat="1" applyFont="1" applyFill="1" applyBorder="1" applyAlignment="1">
      <alignment horizontal="left" vertical="center"/>
    </xf>
    <xf numFmtId="4" fontId="3" fillId="0" borderId="4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left" vertical="center" wrapText="1"/>
    </xf>
    <xf numFmtId="49" fontId="6" fillId="34" borderId="47" xfId="0" applyNumberFormat="1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/>
    </xf>
    <xf numFmtId="49" fontId="6" fillId="0" borderId="47" xfId="0" applyNumberFormat="1" applyFont="1" applyFill="1" applyBorder="1" applyAlignment="1">
      <alignment horizontal="right" vertical="center"/>
    </xf>
    <xf numFmtId="49" fontId="3" fillId="34" borderId="47" xfId="0" applyNumberFormat="1" applyFont="1" applyFill="1" applyBorder="1" applyAlignment="1">
      <alignment horizontal="left" vertical="center" wrapText="1"/>
    </xf>
    <xf numFmtId="49" fontId="6" fillId="34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left" vertical="center"/>
    </xf>
    <xf numFmtId="4" fontId="15" fillId="0" borderId="47" xfId="0" applyNumberFormat="1" applyFont="1" applyFill="1" applyBorder="1" applyAlignment="1">
      <alignment horizontal="center" vertical="center"/>
    </xf>
    <xf numFmtId="4" fontId="6" fillId="34" borderId="47" xfId="0" applyNumberFormat="1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/>
    </xf>
    <xf numFmtId="4" fontId="5" fillId="33" borderId="4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right" vertical="center"/>
    </xf>
    <xf numFmtId="49" fontId="3" fillId="0" borderId="47" xfId="0" applyNumberFormat="1" applyFont="1" applyFill="1" applyBorder="1" applyAlignment="1">
      <alignment horizontal="right" vertical="center"/>
    </xf>
    <xf numFmtId="4" fontId="3" fillId="34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/>
    </xf>
    <xf numFmtId="49" fontId="17" fillId="0" borderId="24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left" wrapText="1"/>
    </xf>
    <xf numFmtId="4" fontId="17" fillId="0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4" fontId="20" fillId="0" borderId="48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4" fontId="20" fillId="0" borderId="48" xfId="0" applyNumberFormat="1" applyFont="1" applyBorder="1" applyAlignment="1">
      <alignment horizontal="center"/>
    </xf>
    <xf numFmtId="0" fontId="19" fillId="0" borderId="49" xfId="0" applyFont="1" applyBorder="1" applyAlignment="1">
      <alignment wrapText="1"/>
    </xf>
    <xf numFmtId="0" fontId="19" fillId="0" borderId="50" xfId="0" applyFont="1" applyBorder="1" applyAlignment="1">
      <alignment horizontal="center" wrapText="1"/>
    </xf>
    <xf numFmtId="4" fontId="19" fillId="0" borderId="36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73" fontId="20" fillId="0" borderId="48" xfId="0" applyNumberFormat="1" applyFont="1" applyBorder="1" applyAlignment="1">
      <alignment horizontal="center"/>
    </xf>
    <xf numFmtId="4" fontId="3" fillId="34" borderId="47" xfId="0" applyNumberFormat="1" applyFont="1" applyFill="1" applyBorder="1" applyAlignment="1">
      <alignment horizontal="center" vertical="center" wrapText="1"/>
    </xf>
    <xf numFmtId="49" fontId="3" fillId="34" borderId="47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" fontId="3" fillId="35" borderId="47" xfId="0" applyNumberFormat="1" applyFont="1" applyFill="1" applyBorder="1" applyAlignment="1">
      <alignment horizontal="center" vertical="center"/>
    </xf>
    <xf numFmtId="4" fontId="6" fillId="35" borderId="4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0" fontId="3" fillId="36" borderId="47" xfId="0" applyFont="1" applyFill="1" applyBorder="1" applyAlignment="1">
      <alignment horizontal="left" vertical="center" wrapText="1"/>
    </xf>
    <xf numFmtId="4" fontId="6" fillId="36" borderId="47" xfId="0" applyNumberFormat="1" applyFont="1" applyFill="1" applyBorder="1" applyAlignment="1">
      <alignment horizontal="center" vertical="center"/>
    </xf>
    <xf numFmtId="4" fontId="3" fillId="36" borderId="47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49" fontId="3" fillId="36" borderId="47" xfId="0" applyNumberFormat="1" applyFont="1" applyFill="1" applyBorder="1" applyAlignment="1">
      <alignment horizontal="left" vertical="center"/>
    </xf>
    <xf numFmtId="4" fontId="3" fillId="36" borderId="21" xfId="0" applyNumberFormat="1" applyFont="1" applyFill="1" applyBorder="1" applyAlignment="1">
      <alignment horizontal="center"/>
    </xf>
    <xf numFmtId="4" fontId="3" fillId="36" borderId="21" xfId="0" applyNumberFormat="1" applyFont="1" applyFill="1" applyBorder="1" applyAlignment="1">
      <alignment horizontal="center"/>
    </xf>
    <xf numFmtId="4" fontId="17" fillId="36" borderId="2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center"/>
    </xf>
    <xf numFmtId="4" fontId="3" fillId="36" borderId="36" xfId="0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4" fontId="17" fillId="0" borderId="35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left" wrapText="1" indent="2"/>
    </xf>
    <xf numFmtId="0" fontId="17" fillId="0" borderId="51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9" fontId="17" fillId="0" borderId="51" xfId="0" applyNumberFormat="1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horizontal="left" wrapText="1"/>
    </xf>
    <xf numFmtId="4" fontId="3" fillId="36" borderId="0" xfId="0" applyNumberFormat="1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36" borderId="17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center"/>
    </xf>
    <xf numFmtId="49" fontId="3" fillId="36" borderId="47" xfId="0" applyNumberFormat="1" applyFont="1" applyFill="1" applyBorder="1" applyAlignment="1">
      <alignment horizontal="left" vertical="center" wrapText="1"/>
    </xf>
    <xf numFmtId="0" fontId="2" fillId="36" borderId="0" xfId="0" applyFont="1" applyFill="1" applyAlignment="1">
      <alignment/>
    </xf>
    <xf numFmtId="49" fontId="6" fillId="36" borderId="47" xfId="0" applyNumberFormat="1" applyFont="1" applyFill="1" applyBorder="1" applyAlignment="1">
      <alignment horizontal="center" vertical="center" wrapText="1"/>
    </xf>
    <xf numFmtId="49" fontId="6" fillId="36" borderId="47" xfId="0" applyNumberFormat="1" applyFont="1" applyFill="1" applyBorder="1" applyAlignment="1">
      <alignment horizontal="left" vertical="center" wrapText="1"/>
    </xf>
    <xf numFmtId="49" fontId="3" fillId="36" borderId="47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4" fontId="3" fillId="36" borderId="47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center"/>
    </xf>
    <xf numFmtId="49" fontId="9" fillId="37" borderId="15" xfId="0" applyNumberFormat="1" applyFont="1" applyFill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9" fillId="37" borderId="12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9" fillId="37" borderId="22" xfId="0" applyNumberFormat="1" applyFont="1" applyFill="1" applyBorder="1" applyAlignment="1">
      <alignment horizontal="center"/>
    </xf>
    <xf numFmtId="49" fontId="3" fillId="37" borderId="22" xfId="0" applyNumberFormat="1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left" vertical="center" wrapText="1"/>
    </xf>
    <xf numFmtId="49" fontId="6" fillId="38" borderId="47" xfId="0" applyNumberFormat="1" applyFont="1" applyFill="1" applyBorder="1" applyAlignment="1">
      <alignment horizontal="center" vertical="center" wrapText="1"/>
    </xf>
    <xf numFmtId="49" fontId="6" fillId="38" borderId="47" xfId="0" applyNumberFormat="1" applyFont="1" applyFill="1" applyBorder="1" applyAlignment="1">
      <alignment horizontal="left" vertical="center"/>
    </xf>
    <xf numFmtId="4" fontId="6" fillId="38" borderId="47" xfId="0" applyNumberFormat="1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 wrapText="1"/>
    </xf>
    <xf numFmtId="49" fontId="3" fillId="38" borderId="47" xfId="0" applyNumberFormat="1" applyFont="1" applyFill="1" applyBorder="1" applyAlignment="1">
      <alignment horizontal="center" vertical="center"/>
    </xf>
    <xf numFmtId="4" fontId="3" fillId="38" borderId="47" xfId="0" applyNumberFormat="1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left" vertical="center"/>
    </xf>
    <xf numFmtId="49" fontId="6" fillId="38" borderId="47" xfId="0" applyNumberFormat="1" applyFont="1" applyFill="1" applyBorder="1" applyAlignment="1">
      <alignment horizontal="right" vertical="center"/>
    </xf>
    <xf numFmtId="49" fontId="6" fillId="38" borderId="47" xfId="0" applyNumberFormat="1" applyFont="1" applyFill="1" applyBorder="1" applyAlignment="1">
      <alignment horizontal="left" vertical="center" wrapText="1"/>
    </xf>
    <xf numFmtId="49" fontId="3" fillId="38" borderId="47" xfId="0" applyNumberFormat="1" applyFont="1" applyFill="1" applyBorder="1" applyAlignment="1">
      <alignment horizontal="left" vertical="center" wrapText="1"/>
    </xf>
    <xf numFmtId="4" fontId="6" fillId="38" borderId="47" xfId="0" applyNumberFormat="1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left" vertical="center" wrapText="1"/>
    </xf>
    <xf numFmtId="4" fontId="3" fillId="38" borderId="47" xfId="0" applyNumberFormat="1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vertical="center" wrapText="1"/>
    </xf>
    <xf numFmtId="0" fontId="6" fillId="38" borderId="47" xfId="0" applyFont="1" applyFill="1" applyBorder="1" applyAlignment="1">
      <alignment horizontal="left" wrapText="1"/>
    </xf>
    <xf numFmtId="49" fontId="6" fillId="38" borderId="47" xfId="0" applyNumberFormat="1" applyFont="1" applyFill="1" applyBorder="1" applyAlignment="1">
      <alignment horizontal="center" wrapText="1"/>
    </xf>
    <xf numFmtId="0" fontId="6" fillId="38" borderId="51" xfId="0" applyFont="1" applyFill="1" applyBorder="1" applyAlignment="1">
      <alignment horizontal="left" wrapText="1"/>
    </xf>
    <xf numFmtId="49" fontId="3" fillId="38" borderId="24" xfId="0" applyNumberFormat="1" applyFont="1" applyFill="1" applyBorder="1" applyAlignment="1">
      <alignment horizontal="left" wrapText="1"/>
    </xf>
    <xf numFmtId="49" fontId="6" fillId="38" borderId="22" xfId="0" applyNumberFormat="1" applyFont="1" applyFill="1" applyBorder="1" applyAlignment="1">
      <alignment horizontal="center"/>
    </xf>
    <xf numFmtId="4" fontId="6" fillId="38" borderId="21" xfId="0" applyNumberFormat="1" applyFont="1" applyFill="1" applyBorder="1" applyAlignment="1">
      <alignment horizontal="center"/>
    </xf>
    <xf numFmtId="4" fontId="6" fillId="38" borderId="35" xfId="0" applyNumberFormat="1" applyFont="1" applyFill="1" applyBorder="1" applyAlignment="1">
      <alignment horizontal="center"/>
    </xf>
    <xf numFmtId="49" fontId="6" fillId="38" borderId="24" xfId="0" applyNumberFormat="1" applyFont="1" applyFill="1" applyBorder="1" applyAlignment="1">
      <alignment horizontal="center" wrapText="1"/>
    </xf>
    <xf numFmtId="4" fontId="6" fillId="38" borderId="22" xfId="0" applyNumberFormat="1" applyFont="1" applyFill="1" applyBorder="1" applyAlignment="1">
      <alignment horizontal="center"/>
    </xf>
    <xf numFmtId="0" fontId="6" fillId="38" borderId="54" xfId="0" applyFont="1" applyFill="1" applyBorder="1" applyAlignment="1">
      <alignment horizontal="left" wrapText="1"/>
    </xf>
    <xf numFmtId="49" fontId="6" fillId="38" borderId="19" xfId="0" applyNumberFormat="1" applyFont="1" applyFill="1" applyBorder="1" applyAlignment="1">
      <alignment horizontal="center" wrapText="1"/>
    </xf>
    <xf numFmtId="49" fontId="6" fillId="38" borderId="20" xfId="0" applyNumberFormat="1" applyFont="1" applyFill="1" applyBorder="1" applyAlignment="1">
      <alignment horizontal="center" wrapText="1"/>
    </xf>
    <xf numFmtId="4" fontId="6" fillId="38" borderId="20" xfId="0" applyNumberFormat="1" applyFont="1" applyFill="1" applyBorder="1" applyAlignment="1">
      <alignment horizontal="center"/>
    </xf>
    <xf numFmtId="4" fontId="6" fillId="38" borderId="55" xfId="0" applyNumberFormat="1" applyFont="1" applyFill="1" applyBorder="1" applyAlignment="1">
      <alignment horizontal="center"/>
    </xf>
    <xf numFmtId="4" fontId="6" fillId="38" borderId="29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49" fontId="3" fillId="38" borderId="22" xfId="0" applyNumberFormat="1" applyFont="1" applyFill="1" applyBorder="1" applyAlignment="1">
      <alignment horizontal="center" vertical="center"/>
    </xf>
    <xf numFmtId="4" fontId="6" fillId="33" borderId="5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 horizontal="center"/>
    </xf>
    <xf numFmtId="4" fontId="6" fillId="36" borderId="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3" fillId="33" borderId="5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57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2" fontId="3" fillId="34" borderId="36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0" borderId="33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2" fontId="6" fillId="0" borderId="3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/>
    </xf>
    <xf numFmtId="49" fontId="3" fillId="36" borderId="58" xfId="0" applyNumberFormat="1" applyFont="1" applyFill="1" applyBorder="1" applyAlignment="1">
      <alignment horizontal="center" vertical="center"/>
    </xf>
    <xf numFmtId="49" fontId="3" fillId="36" borderId="59" xfId="0" applyNumberFormat="1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36" borderId="30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left"/>
    </xf>
    <xf numFmtId="0" fontId="0" fillId="36" borderId="60" xfId="0" applyFill="1" applyBorder="1" applyAlignment="1">
      <alignment horizontal="left"/>
    </xf>
    <xf numFmtId="0" fontId="3" fillId="36" borderId="60" xfId="0" applyFont="1" applyFill="1" applyBorder="1" applyAlignment="1">
      <alignment horizontal="left"/>
    </xf>
    <xf numFmtId="0" fontId="3" fillId="36" borderId="33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3" fillId="39" borderId="47" xfId="0" applyNumberFormat="1" applyFont="1" applyFill="1" applyBorder="1" applyAlignment="1">
      <alignment horizontal="center" vertical="center"/>
    </xf>
    <xf numFmtId="4" fontId="6" fillId="39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174" fontId="8" fillId="36" borderId="47" xfId="53" applyNumberFormat="1" applyFont="1" applyFill="1" applyBorder="1" applyAlignment="1" applyProtection="1">
      <alignment horizontal="center" wrapText="1"/>
      <protection hidden="1"/>
    </xf>
    <xf numFmtId="40" fontId="8" fillId="36" borderId="64" xfId="53" applyNumberFormat="1" applyFont="1" applyFill="1" applyBorder="1" applyAlignment="1" applyProtection="1">
      <alignment horizontal="center"/>
      <protection hidden="1"/>
    </xf>
    <xf numFmtId="174" fontId="8" fillId="36" borderId="65" xfId="53" applyNumberFormat="1" applyFont="1" applyFill="1" applyBorder="1" applyAlignment="1" applyProtection="1">
      <alignment horizontal="center" wrapText="1"/>
      <protection hidden="1"/>
    </xf>
    <xf numFmtId="174" fontId="8" fillId="36" borderId="47" xfId="53" applyNumberFormat="1" applyFont="1" applyFill="1" applyBorder="1" applyAlignment="1" applyProtection="1">
      <alignment horizontal="center" wrapText="1"/>
      <protection hidden="1"/>
    </xf>
    <xf numFmtId="174" fontId="8" fillId="36" borderId="66" xfId="53" applyNumberFormat="1" applyFont="1" applyFill="1" applyBorder="1" applyAlignment="1" applyProtection="1">
      <alignment horizontal="center" wrapText="1"/>
      <protection hidden="1"/>
    </xf>
    <xf numFmtId="40" fontId="8" fillId="36" borderId="47" xfId="53" applyNumberFormat="1" applyFont="1" applyFill="1" applyBorder="1" applyAlignment="1" applyProtection="1">
      <alignment horizontal="center"/>
      <protection hidden="1"/>
    </xf>
    <xf numFmtId="40" fontId="8" fillId="36" borderId="67" xfId="53" applyNumberFormat="1" applyFont="1" applyFill="1" applyBorder="1" applyAlignment="1" applyProtection="1">
      <alignment horizontal="center"/>
      <protection hidden="1"/>
    </xf>
    <xf numFmtId="40" fontId="8" fillId="36" borderId="68" xfId="53" applyNumberFormat="1" applyFont="1" applyFill="1" applyBorder="1" applyAlignment="1" applyProtection="1">
      <alignment horizontal="center"/>
      <protection hidden="1"/>
    </xf>
    <xf numFmtId="40" fontId="8" fillId="36" borderId="66" xfId="53" applyNumberFormat="1" applyFont="1" applyFill="1" applyBorder="1" applyAlignment="1" applyProtection="1">
      <alignment horizontal="center"/>
      <protection hidden="1"/>
    </xf>
    <xf numFmtId="40" fontId="8" fillId="36" borderId="69" xfId="53" applyNumberFormat="1" applyFont="1" applyFill="1" applyBorder="1" applyAlignment="1" applyProtection="1">
      <alignment horizontal="center"/>
      <protection hidden="1"/>
    </xf>
    <xf numFmtId="40" fontId="8" fillId="36" borderId="65" xfId="53" applyNumberFormat="1" applyFont="1" applyFill="1" applyBorder="1" applyAlignment="1" applyProtection="1">
      <alignment horizontal="center"/>
      <protection hidden="1"/>
    </xf>
    <xf numFmtId="174" fontId="8" fillId="36" borderId="70" xfId="53" applyNumberFormat="1" applyFont="1" applyFill="1" applyBorder="1" applyAlignment="1" applyProtection="1">
      <alignment horizontal="center" wrapText="1"/>
      <protection hidden="1"/>
    </xf>
    <xf numFmtId="40" fontId="8" fillId="36" borderId="71" xfId="53" applyNumberFormat="1" applyFont="1" applyFill="1" applyBorder="1" applyAlignment="1" applyProtection="1">
      <alignment horizontal="center"/>
      <protection hidden="1"/>
    </xf>
    <xf numFmtId="174" fontId="8" fillId="36" borderId="66" xfId="53" applyNumberFormat="1" applyFont="1" applyFill="1" applyBorder="1" applyAlignment="1" applyProtection="1">
      <alignment horizontal="center" wrapText="1"/>
      <protection hidden="1"/>
    </xf>
    <xf numFmtId="40" fontId="8" fillId="36" borderId="68" xfId="53" applyNumberFormat="1" applyFont="1" applyFill="1" applyBorder="1" applyAlignment="1" applyProtection="1">
      <alignment horizontal="center" vertical="center"/>
      <protection hidden="1"/>
    </xf>
    <xf numFmtId="40" fontId="8" fillId="36" borderId="68" xfId="53" applyNumberFormat="1" applyFont="1" applyFill="1" applyBorder="1" applyAlignment="1" applyProtection="1">
      <alignment vertical="center"/>
      <protection hidden="1"/>
    </xf>
    <xf numFmtId="40" fontId="8" fillId="36" borderId="47" xfId="53" applyNumberFormat="1" applyFont="1" applyFill="1" applyBorder="1" applyAlignment="1" applyProtection="1">
      <alignment horizontal="center"/>
      <protection hidden="1"/>
    </xf>
    <xf numFmtId="40" fontId="8" fillId="36" borderId="66" xfId="53" applyNumberFormat="1" applyFont="1" applyFill="1" applyBorder="1" applyAlignment="1" applyProtection="1">
      <alignment horizontal="center"/>
      <protection hidden="1"/>
    </xf>
    <xf numFmtId="40" fontId="8" fillId="36" borderId="65" xfId="53" applyNumberFormat="1" applyFont="1" applyFill="1" applyBorder="1" applyAlignment="1" applyProtection="1">
      <alignment horizontal="center"/>
      <protection hidden="1"/>
    </xf>
    <xf numFmtId="40" fontId="8" fillId="36" borderId="68" xfId="53" applyNumberFormat="1" applyFont="1" applyFill="1" applyBorder="1" applyAlignment="1" applyProtection="1">
      <alignment horizontal="center"/>
      <protection hidden="1"/>
    </xf>
    <xf numFmtId="40" fontId="8" fillId="39" borderId="68" xfId="53" applyNumberFormat="1" applyFont="1" applyFill="1" applyBorder="1" applyAlignment="1" applyProtection="1">
      <alignment horizontal="center"/>
      <protection hidden="1"/>
    </xf>
    <xf numFmtId="49" fontId="3" fillId="39" borderId="47" xfId="0" applyNumberFormat="1" applyFont="1" applyFill="1" applyBorder="1" applyAlignment="1">
      <alignment horizontal="left" vertical="center"/>
    </xf>
    <xf numFmtId="40" fontId="8" fillId="39" borderId="47" xfId="53" applyNumberFormat="1" applyFont="1" applyFill="1" applyBorder="1" applyAlignment="1" applyProtection="1">
      <alignment horizontal="center"/>
      <protection hidden="1"/>
    </xf>
    <xf numFmtId="40" fontId="8" fillId="39" borderId="70" xfId="53" applyNumberFormat="1" applyFont="1" applyFill="1" applyBorder="1" applyAlignment="1" applyProtection="1">
      <alignment horizontal="center"/>
      <protection hidden="1"/>
    </xf>
    <xf numFmtId="4" fontId="3" fillId="39" borderId="47" xfId="0" applyNumberFormat="1" applyFont="1" applyFill="1" applyBorder="1" applyAlignment="1">
      <alignment horizontal="center" vertical="center" wrapText="1"/>
    </xf>
    <xf numFmtId="40" fontId="8" fillId="39" borderId="68" xfId="53" applyNumberFormat="1" applyFont="1" applyFill="1" applyBorder="1" applyAlignment="1" applyProtection="1">
      <alignment horizontal="center"/>
      <protection hidden="1"/>
    </xf>
    <xf numFmtId="174" fontId="8" fillId="39" borderId="47" xfId="53" applyNumberFormat="1" applyFont="1" applyFill="1" applyBorder="1" applyAlignment="1" applyProtection="1">
      <alignment horizontal="center" wrapText="1"/>
      <protection hidden="1"/>
    </xf>
    <xf numFmtId="40" fontId="8" fillId="39" borderId="65" xfId="53" applyNumberFormat="1" applyFont="1" applyFill="1" applyBorder="1" applyAlignment="1" applyProtection="1">
      <alignment horizontal="center"/>
      <protection hidden="1"/>
    </xf>
    <xf numFmtId="174" fontId="8" fillId="39" borderId="66" xfId="53" applyNumberFormat="1" applyFont="1" applyFill="1" applyBorder="1" applyAlignment="1" applyProtection="1">
      <alignment horizontal="center" wrapText="1"/>
      <protection hidden="1"/>
    </xf>
    <xf numFmtId="40" fontId="8" fillId="39" borderId="66" xfId="53" applyNumberFormat="1" applyFont="1" applyFill="1" applyBorder="1" applyAlignment="1" applyProtection="1">
      <alignment horizontal="center"/>
      <protection hidden="1"/>
    </xf>
    <xf numFmtId="49" fontId="12" fillId="0" borderId="0" xfId="0" applyNumberFormat="1" applyFont="1" applyBorder="1" applyAlignment="1">
      <alignment horizont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38" borderId="22" xfId="0" applyNumberFormat="1" applyFont="1" applyFill="1" applyBorder="1" applyAlignment="1">
      <alignment horizontal="center" vertical="center"/>
    </xf>
    <xf numFmtId="49" fontId="3" fillId="36" borderId="58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3" fillId="37" borderId="22" xfId="0" applyNumberFormat="1" applyFont="1" applyFill="1" applyBorder="1" applyAlignment="1">
      <alignment horizontal="center" vertical="center" wrapText="1"/>
    </xf>
    <xf numFmtId="49" fontId="3" fillId="37" borderId="72" xfId="0" applyNumberFormat="1" applyFont="1" applyFill="1" applyBorder="1" applyAlignment="1">
      <alignment horizontal="left" vertical="center" wrapText="1"/>
    </xf>
    <xf numFmtId="49" fontId="3" fillId="37" borderId="46" xfId="0" applyNumberFormat="1" applyFont="1" applyFill="1" applyBorder="1" applyAlignment="1">
      <alignment horizontal="left" vertical="center" wrapText="1"/>
    </xf>
    <xf numFmtId="49" fontId="3" fillId="37" borderId="14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1" xfId="0" applyNumberFormat="1" applyFont="1" applyFill="1" applyBorder="1" applyAlignment="1">
      <alignment horizontal="left" vertical="center" wrapText="1"/>
    </xf>
    <xf numFmtId="49" fontId="3" fillId="37" borderId="45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37" borderId="21" xfId="0" applyNumberFormat="1" applyFont="1" applyFill="1" applyBorder="1" applyAlignment="1">
      <alignment horizontal="left" vertical="center" wrapText="1"/>
    </xf>
    <xf numFmtId="0" fontId="19" fillId="0" borderId="73" xfId="0" applyFont="1" applyBorder="1" applyAlignment="1">
      <alignment horizontal="center" wrapText="1"/>
    </xf>
    <xf numFmtId="0" fontId="19" fillId="0" borderId="74" xfId="0" applyFont="1" applyBorder="1" applyAlignment="1">
      <alignment horizontal="center" wrapText="1"/>
    </xf>
    <xf numFmtId="0" fontId="19" fillId="0" borderId="75" xfId="0" applyFont="1" applyBorder="1" applyAlignment="1">
      <alignment horizontal="center" wrapText="1"/>
    </xf>
    <xf numFmtId="0" fontId="19" fillId="0" borderId="76" xfId="0" applyFont="1" applyBorder="1" applyAlignment="1">
      <alignment horizontal="center" wrapText="1"/>
    </xf>
    <xf numFmtId="0" fontId="19" fillId="0" borderId="77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34"/>
  <sheetViews>
    <sheetView showGridLines="0" tabSelected="1" zoomScalePageLayoutView="0" workbookViewId="0" topLeftCell="A124">
      <selection activeCell="I59" sqref="I59:I63"/>
    </sheetView>
  </sheetViews>
  <sheetFormatPr defaultColWidth="9.00390625" defaultRowHeight="12.75"/>
  <cols>
    <col min="1" max="1" width="33.875" style="49" customWidth="1"/>
    <col min="2" max="2" width="4.625" style="49" customWidth="1"/>
    <col min="3" max="3" width="22.875" style="49" customWidth="1"/>
    <col min="4" max="4" width="14.375" style="63" customWidth="1"/>
    <col min="5" max="5" width="14.125" style="178" customWidth="1"/>
    <col min="6" max="6" width="13.375" style="63" hidden="1" customWidth="1"/>
    <col min="7" max="7" width="14.125" style="1" customWidth="1"/>
    <col min="8" max="8" width="9.125" style="1" customWidth="1"/>
    <col min="9" max="9" width="11.75390625" style="1" bestFit="1" customWidth="1"/>
    <col min="10" max="16384" width="9.125" style="1" customWidth="1"/>
  </cols>
  <sheetData>
    <row r="1" spans="1:7" ht="56.25" customHeight="1">
      <c r="A1" s="182"/>
      <c r="B1" s="473" t="s">
        <v>244</v>
      </c>
      <c r="C1" s="474"/>
      <c r="D1" s="474"/>
      <c r="E1" s="474"/>
      <c r="F1" s="474"/>
      <c r="G1" s="474"/>
    </row>
    <row r="2" spans="1:7" ht="13.5" customHeight="1" thickBot="1">
      <c r="A2" s="466" t="s">
        <v>245</v>
      </c>
      <c r="B2" s="466"/>
      <c r="C2" s="466"/>
      <c r="D2" s="466"/>
      <c r="E2" s="195"/>
      <c r="F2" s="184"/>
      <c r="G2" s="185" t="s">
        <v>6</v>
      </c>
    </row>
    <row r="3" spans="1:7" ht="13.5" customHeight="1">
      <c r="A3" s="182"/>
      <c r="B3" s="182"/>
      <c r="C3" s="182"/>
      <c r="D3" s="278"/>
      <c r="E3" s="183" t="s">
        <v>246</v>
      </c>
      <c r="F3" s="183" t="s">
        <v>246</v>
      </c>
      <c r="G3" s="187" t="s">
        <v>247</v>
      </c>
    </row>
    <row r="4" spans="1:7" ht="13.5" customHeight="1">
      <c r="A4" s="182"/>
      <c r="B4" s="182"/>
      <c r="C4" s="189"/>
      <c r="D4" s="279"/>
      <c r="E4" s="188" t="s">
        <v>248</v>
      </c>
      <c r="F4" s="188" t="s">
        <v>248</v>
      </c>
      <c r="G4" s="190" t="s">
        <v>522</v>
      </c>
    </row>
    <row r="5" spans="1:7" ht="13.5" customHeight="1">
      <c r="A5" s="182" t="s">
        <v>249</v>
      </c>
      <c r="B5" s="182"/>
      <c r="C5" s="182"/>
      <c r="D5" s="278"/>
      <c r="E5" s="188" t="s">
        <v>250</v>
      </c>
      <c r="F5" s="188" t="s">
        <v>250</v>
      </c>
      <c r="G5" s="43" t="s">
        <v>97</v>
      </c>
    </row>
    <row r="6" spans="1:7" ht="13.5" customHeight="1">
      <c r="A6" s="182" t="s">
        <v>251</v>
      </c>
      <c r="B6" s="194"/>
      <c r="C6" s="194"/>
      <c r="D6" s="280"/>
      <c r="E6" s="188" t="s">
        <v>252</v>
      </c>
      <c r="F6" s="188" t="s">
        <v>252</v>
      </c>
      <c r="G6" s="190"/>
    </row>
    <row r="7" spans="1:7" ht="13.5" customHeight="1">
      <c r="A7" s="180" t="s">
        <v>263</v>
      </c>
      <c r="B7" s="180"/>
      <c r="C7" s="180"/>
      <c r="D7" s="281"/>
      <c r="E7" s="188" t="s">
        <v>253</v>
      </c>
      <c r="F7" s="188" t="s">
        <v>253</v>
      </c>
      <c r="G7" s="43" t="s">
        <v>96</v>
      </c>
    </row>
    <row r="8" spans="1:7" ht="13.5" customHeight="1">
      <c r="A8" s="180" t="s">
        <v>254</v>
      </c>
      <c r="B8" s="180"/>
      <c r="C8" s="182"/>
      <c r="D8" s="278"/>
      <c r="E8" s="182"/>
      <c r="F8" s="186"/>
      <c r="G8" s="190"/>
    </row>
    <row r="9" spans="1:7" ht="13.5" customHeight="1" thickBot="1">
      <c r="A9" s="475" t="s">
        <v>255</v>
      </c>
      <c r="B9" s="475"/>
      <c r="C9" s="182"/>
      <c r="D9" s="278"/>
      <c r="E9" s="182"/>
      <c r="F9" s="186"/>
      <c r="G9" s="181" t="s">
        <v>0</v>
      </c>
    </row>
    <row r="10" spans="1:7" ht="13.5" customHeight="1">
      <c r="A10" s="476"/>
      <c r="B10" s="476"/>
      <c r="C10" s="476"/>
      <c r="D10" s="476"/>
      <c r="E10" s="476"/>
      <c r="F10" s="476"/>
      <c r="G10" s="476"/>
    </row>
    <row r="11" spans="2:7" ht="14.25" customHeight="1">
      <c r="B11" s="2"/>
      <c r="C11" s="2" t="s">
        <v>261</v>
      </c>
      <c r="D11" s="4"/>
      <c r="E11" s="147"/>
      <c r="F11" s="4"/>
      <c r="G11" s="5"/>
    </row>
    <row r="12" spans="1:7" ht="5.25" customHeight="1">
      <c r="A12" s="6"/>
      <c r="B12" s="6"/>
      <c r="C12" s="7"/>
      <c r="D12" s="8"/>
      <c r="E12" s="148"/>
      <c r="F12" s="101"/>
      <c r="G12" s="9"/>
    </row>
    <row r="13" spans="1:7" ht="12.75" customHeight="1">
      <c r="A13" s="359"/>
      <c r="B13" s="360"/>
      <c r="C13" s="361"/>
      <c r="D13" s="362"/>
      <c r="E13" s="467" t="s">
        <v>16</v>
      </c>
      <c r="F13" s="363"/>
      <c r="G13" s="364"/>
    </row>
    <row r="14" spans="1:7" ht="9.75" customHeight="1">
      <c r="A14" s="360"/>
      <c r="B14" s="360" t="s">
        <v>25</v>
      </c>
      <c r="C14" s="360"/>
      <c r="D14" s="362" t="s">
        <v>87</v>
      </c>
      <c r="E14" s="468"/>
      <c r="F14" s="362"/>
      <c r="G14" s="365" t="s">
        <v>4</v>
      </c>
    </row>
    <row r="15" spans="1:7" ht="9.75" customHeight="1">
      <c r="A15" s="360" t="s">
        <v>7</v>
      </c>
      <c r="B15" s="360" t="s">
        <v>26</v>
      </c>
      <c r="C15" s="361" t="s">
        <v>9</v>
      </c>
      <c r="D15" s="362" t="s">
        <v>88</v>
      </c>
      <c r="E15" s="468"/>
      <c r="F15" s="362" t="s">
        <v>16</v>
      </c>
      <c r="G15" s="365" t="s">
        <v>5</v>
      </c>
    </row>
    <row r="16" spans="1:7" ht="9.75" customHeight="1">
      <c r="A16" s="359"/>
      <c r="B16" s="360" t="s">
        <v>27</v>
      </c>
      <c r="C16" s="360"/>
      <c r="D16" s="362" t="s">
        <v>5</v>
      </c>
      <c r="E16" s="468"/>
      <c r="F16" s="362"/>
      <c r="G16" s="365"/>
    </row>
    <row r="17" spans="1:7" ht="9.75" customHeight="1">
      <c r="A17" s="359"/>
      <c r="B17" s="360"/>
      <c r="C17" s="360"/>
      <c r="D17" s="362"/>
      <c r="E17" s="469"/>
      <c r="F17" s="366"/>
      <c r="G17" s="365"/>
    </row>
    <row r="18" spans="1:7" ht="9.75" customHeight="1" thickBot="1">
      <c r="A18" s="203">
        <v>1</v>
      </c>
      <c r="B18" s="204">
        <v>2</v>
      </c>
      <c r="C18" s="204">
        <v>3</v>
      </c>
      <c r="D18" s="17" t="s">
        <v>2</v>
      </c>
      <c r="E18" s="205" t="s">
        <v>3</v>
      </c>
      <c r="F18" s="12" t="s">
        <v>19</v>
      </c>
      <c r="G18" s="17" t="s">
        <v>20</v>
      </c>
    </row>
    <row r="19" spans="1:111" s="144" customFormat="1" ht="15.75" customHeight="1">
      <c r="A19" s="353" t="s">
        <v>24</v>
      </c>
      <c r="B19" s="354" t="s">
        <v>36</v>
      </c>
      <c r="C19" s="355" t="s">
        <v>55</v>
      </c>
      <c r="D19" s="356">
        <f>D21+D68</f>
        <v>72506844.75</v>
      </c>
      <c r="E19" s="356">
        <f>E21+E68</f>
        <v>51164882.81</v>
      </c>
      <c r="F19" s="357">
        <f>E19</f>
        <v>51164882.81</v>
      </c>
      <c r="G19" s="358">
        <f>D19-E19</f>
        <v>21341961.939999998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</row>
    <row r="20" spans="1:7" ht="15.75" customHeight="1">
      <c r="A20" s="299" t="s">
        <v>8</v>
      </c>
      <c r="B20" s="29"/>
      <c r="C20" s="30"/>
      <c r="D20" s="31"/>
      <c r="E20" s="145"/>
      <c r="F20" s="32"/>
      <c r="G20" s="54"/>
    </row>
    <row r="21" spans="1:111" s="144" customFormat="1" ht="15.75" customHeight="1">
      <c r="A21" s="346" t="s">
        <v>98</v>
      </c>
      <c r="B21" s="351"/>
      <c r="C21" s="348"/>
      <c r="D21" s="349">
        <f>D22+D35+D41+D48+D51+D52+D53+D57+D62+D59</f>
        <v>5755000</v>
      </c>
      <c r="E21" s="349">
        <f>E22+E23+E24+E25+E26+E27+E28+E29+E30+E32+E33+E34+E35+E36+E37+E38+E39+E40+E42+E43+E44+E45+E46+E47+E48+E49+E51+E50+E52+E53+E54+E55+E56+E57+E58+E59+E60+E61+E62+E63+E64+E65+E66+E67</f>
        <v>5346711.34</v>
      </c>
      <c r="F21" s="352">
        <f aca="true" t="shared" si="0" ref="F21:F59">E21</f>
        <v>5346711.34</v>
      </c>
      <c r="G21" s="350">
        <f aca="true" t="shared" si="1" ref="G21:G59">D21-E21</f>
        <v>408288.66000000015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</row>
    <row r="22" spans="1:111" s="250" customFormat="1" ht="15.75" customHeight="1">
      <c r="A22" s="300" t="s">
        <v>166</v>
      </c>
      <c r="B22" s="251"/>
      <c r="C22" s="252" t="s">
        <v>360</v>
      </c>
      <c r="D22" s="255">
        <v>1768000</v>
      </c>
      <c r="E22" s="255"/>
      <c r="F22" s="253"/>
      <c r="G22" s="298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</row>
    <row r="23" spans="1:7" ht="15.75" customHeight="1">
      <c r="A23" s="301" t="s">
        <v>166</v>
      </c>
      <c r="B23" s="29"/>
      <c r="C23" s="55" t="s">
        <v>203</v>
      </c>
      <c r="D23" s="128"/>
      <c r="E23" s="32">
        <v>1175540.51</v>
      </c>
      <c r="F23" s="26">
        <f t="shared" si="0"/>
        <v>1175540.51</v>
      </c>
      <c r="G23" s="294">
        <f t="shared" si="1"/>
        <v>-1175540.51</v>
      </c>
    </row>
    <row r="24" spans="1:7" ht="15.75" customHeight="1">
      <c r="A24" s="301" t="s">
        <v>166</v>
      </c>
      <c r="B24" s="29"/>
      <c r="C24" s="55" t="s">
        <v>480</v>
      </c>
      <c r="D24" s="31"/>
      <c r="E24" s="31">
        <v>100</v>
      </c>
      <c r="F24" s="26">
        <f t="shared" si="0"/>
        <v>100</v>
      </c>
      <c r="G24" s="294">
        <f t="shared" si="1"/>
        <v>-100</v>
      </c>
    </row>
    <row r="25" spans="1:7" ht="15.75" customHeight="1">
      <c r="A25" s="301" t="s">
        <v>166</v>
      </c>
      <c r="B25" s="29"/>
      <c r="C25" s="55" t="s">
        <v>234</v>
      </c>
      <c r="D25" s="31"/>
      <c r="E25" s="31"/>
      <c r="F25" s="26">
        <f t="shared" si="0"/>
        <v>0</v>
      </c>
      <c r="G25" s="294">
        <f t="shared" si="1"/>
        <v>0</v>
      </c>
    </row>
    <row r="26" spans="1:7" ht="15.75" customHeight="1">
      <c r="A26" s="301" t="s">
        <v>166</v>
      </c>
      <c r="B26" s="29"/>
      <c r="C26" s="55" t="s">
        <v>224</v>
      </c>
      <c r="D26" s="31"/>
      <c r="E26" s="31"/>
      <c r="F26" s="26">
        <f t="shared" si="0"/>
        <v>0</v>
      </c>
      <c r="G26" s="294">
        <f t="shared" si="1"/>
        <v>0</v>
      </c>
    </row>
    <row r="27" spans="1:7" ht="15.75" customHeight="1">
      <c r="A27" s="301" t="s">
        <v>166</v>
      </c>
      <c r="B27" s="29"/>
      <c r="C27" s="55" t="s">
        <v>225</v>
      </c>
      <c r="D27" s="31"/>
      <c r="E27" s="31"/>
      <c r="F27" s="26">
        <f t="shared" si="0"/>
        <v>0</v>
      </c>
      <c r="G27" s="294">
        <f t="shared" si="1"/>
        <v>0</v>
      </c>
    </row>
    <row r="28" spans="1:7" ht="26.25" customHeight="1">
      <c r="A28" s="301" t="s">
        <v>215</v>
      </c>
      <c r="B28" s="29"/>
      <c r="C28" s="55" t="s">
        <v>214</v>
      </c>
      <c r="D28" s="31"/>
      <c r="E28" s="31">
        <v>371.8</v>
      </c>
      <c r="F28" s="26">
        <f t="shared" si="0"/>
        <v>371.8</v>
      </c>
      <c r="G28" s="294">
        <f t="shared" si="1"/>
        <v>-371.8</v>
      </c>
    </row>
    <row r="29" spans="1:7" ht="31.5" customHeight="1">
      <c r="A29" s="301" t="s">
        <v>215</v>
      </c>
      <c r="B29" s="29"/>
      <c r="C29" s="55" t="s">
        <v>481</v>
      </c>
      <c r="D29" s="31"/>
      <c r="E29" s="31"/>
      <c r="F29" s="26">
        <f t="shared" si="0"/>
        <v>0</v>
      </c>
      <c r="G29" s="294">
        <f t="shared" si="1"/>
        <v>0</v>
      </c>
    </row>
    <row r="30" spans="1:7" ht="31.5" customHeight="1">
      <c r="A30" s="301" t="s">
        <v>215</v>
      </c>
      <c r="B30" s="29"/>
      <c r="C30" s="55" t="s">
        <v>216</v>
      </c>
      <c r="D30" s="31"/>
      <c r="E30" s="31">
        <v>300</v>
      </c>
      <c r="F30" s="26">
        <f t="shared" si="0"/>
        <v>300</v>
      </c>
      <c r="G30" s="294">
        <f t="shared" si="1"/>
        <v>-300</v>
      </c>
    </row>
    <row r="31" spans="1:7" ht="27.75" customHeight="1">
      <c r="A31" s="301" t="s">
        <v>167</v>
      </c>
      <c r="B31" s="29"/>
      <c r="C31" s="55" t="s">
        <v>169</v>
      </c>
      <c r="D31" s="31"/>
      <c r="E31" s="31"/>
      <c r="F31" s="26">
        <f t="shared" si="0"/>
        <v>0</v>
      </c>
      <c r="G31" s="294">
        <f t="shared" si="1"/>
        <v>0</v>
      </c>
    </row>
    <row r="32" spans="1:7" ht="15.75" customHeight="1">
      <c r="A32" s="301" t="s">
        <v>171</v>
      </c>
      <c r="B32" s="29"/>
      <c r="C32" s="55" t="s">
        <v>172</v>
      </c>
      <c r="D32" s="31"/>
      <c r="E32" s="31"/>
      <c r="F32" s="26">
        <f t="shared" si="0"/>
        <v>0</v>
      </c>
      <c r="G32" s="294">
        <f t="shared" si="1"/>
        <v>0</v>
      </c>
    </row>
    <row r="33" spans="1:7" ht="15.75" customHeight="1">
      <c r="A33" s="301" t="s">
        <v>171</v>
      </c>
      <c r="B33" s="29"/>
      <c r="C33" s="55" t="s">
        <v>173</v>
      </c>
      <c r="D33" s="31"/>
      <c r="E33" s="31"/>
      <c r="F33" s="26">
        <f t="shared" si="0"/>
        <v>0</v>
      </c>
      <c r="G33" s="294">
        <f t="shared" si="1"/>
        <v>0</v>
      </c>
    </row>
    <row r="34" spans="1:7" ht="15.75" customHeight="1">
      <c r="A34" s="301" t="s">
        <v>171</v>
      </c>
      <c r="B34" s="29"/>
      <c r="C34" s="55" t="s">
        <v>170</v>
      </c>
      <c r="D34" s="128"/>
      <c r="E34" s="32"/>
      <c r="F34" s="26">
        <f t="shared" si="0"/>
        <v>0</v>
      </c>
      <c r="G34" s="294">
        <f t="shared" si="1"/>
        <v>0</v>
      </c>
    </row>
    <row r="35" spans="1:7" s="249" customFormat="1" ht="15.75" customHeight="1">
      <c r="A35" s="300" t="s">
        <v>134</v>
      </c>
      <c r="B35" s="254"/>
      <c r="C35" s="252" t="s">
        <v>365</v>
      </c>
      <c r="D35" s="255">
        <v>4000</v>
      </c>
      <c r="E35" s="255"/>
      <c r="F35" s="253">
        <f t="shared" si="0"/>
        <v>0</v>
      </c>
      <c r="G35" s="295">
        <f>D35-E35</f>
        <v>4000</v>
      </c>
    </row>
    <row r="36" spans="1:7" ht="15.75" customHeight="1">
      <c r="A36" s="301" t="s">
        <v>134</v>
      </c>
      <c r="B36" s="33"/>
      <c r="C36" s="55" t="s">
        <v>142</v>
      </c>
      <c r="D36" s="31"/>
      <c r="E36" s="31"/>
      <c r="F36" s="26">
        <f t="shared" si="0"/>
        <v>0</v>
      </c>
      <c r="G36" s="294">
        <f t="shared" si="1"/>
        <v>0</v>
      </c>
    </row>
    <row r="37" spans="1:7" ht="15.75" customHeight="1">
      <c r="A37" s="301" t="s">
        <v>134</v>
      </c>
      <c r="B37" s="33"/>
      <c r="C37" s="55" t="s">
        <v>141</v>
      </c>
      <c r="D37" s="31"/>
      <c r="E37" s="31"/>
      <c r="F37" s="26">
        <f t="shared" si="0"/>
        <v>0</v>
      </c>
      <c r="G37" s="294">
        <f t="shared" si="1"/>
        <v>0</v>
      </c>
    </row>
    <row r="38" spans="1:7" ht="15.75" customHeight="1">
      <c r="A38" s="301" t="s">
        <v>134</v>
      </c>
      <c r="B38" s="33"/>
      <c r="C38" s="55" t="s">
        <v>151</v>
      </c>
      <c r="D38" s="31"/>
      <c r="E38" s="289"/>
      <c r="F38" s="26">
        <f t="shared" si="0"/>
        <v>0</v>
      </c>
      <c r="G38" s="294">
        <f t="shared" si="1"/>
        <v>0</v>
      </c>
    </row>
    <row r="39" spans="1:7" ht="15.75" customHeight="1">
      <c r="A39" s="301" t="s">
        <v>135</v>
      </c>
      <c r="B39" s="33"/>
      <c r="C39" s="55" t="s">
        <v>143</v>
      </c>
      <c r="D39" s="31"/>
      <c r="E39" s="289"/>
      <c r="F39" s="26">
        <f t="shared" si="0"/>
        <v>0</v>
      </c>
      <c r="G39" s="294">
        <f t="shared" si="1"/>
        <v>0</v>
      </c>
    </row>
    <row r="40" spans="1:7" s="109" customFormat="1" ht="15.75" customHeight="1">
      <c r="A40" s="301" t="s">
        <v>135</v>
      </c>
      <c r="B40" s="33"/>
      <c r="C40" s="129" t="s">
        <v>144</v>
      </c>
      <c r="D40" s="107"/>
      <c r="E40" s="290"/>
      <c r="F40" s="108">
        <f t="shared" si="0"/>
        <v>0</v>
      </c>
      <c r="G40" s="296">
        <f t="shared" si="1"/>
        <v>0</v>
      </c>
    </row>
    <row r="41" spans="1:7" s="249" customFormat="1" ht="15.75" customHeight="1">
      <c r="A41" s="300" t="s">
        <v>99</v>
      </c>
      <c r="B41" s="254"/>
      <c r="C41" s="252" t="s">
        <v>366</v>
      </c>
      <c r="D41" s="255">
        <v>65000</v>
      </c>
      <c r="E41" s="291"/>
      <c r="F41" s="253">
        <f t="shared" si="0"/>
        <v>0</v>
      </c>
      <c r="G41" s="295">
        <f>D41-E41</f>
        <v>65000</v>
      </c>
    </row>
    <row r="42" spans="1:7" s="109" customFormat="1" ht="15.75" customHeight="1">
      <c r="A42" s="301" t="s">
        <v>99</v>
      </c>
      <c r="B42" s="33"/>
      <c r="C42" s="129" t="s">
        <v>145</v>
      </c>
      <c r="D42" s="107"/>
      <c r="E42" s="290">
        <v>126831.98</v>
      </c>
      <c r="F42" s="108">
        <f t="shared" si="0"/>
        <v>126831.98</v>
      </c>
      <c r="G42" s="294">
        <f t="shared" si="1"/>
        <v>-126831.98</v>
      </c>
    </row>
    <row r="43" spans="1:7" ht="15.75" customHeight="1">
      <c r="A43" s="301" t="s">
        <v>441</v>
      </c>
      <c r="B43" s="33"/>
      <c r="C43" s="55" t="s">
        <v>439</v>
      </c>
      <c r="D43" s="31"/>
      <c r="E43" s="289">
        <v>545.9</v>
      </c>
      <c r="F43" s="26">
        <f>E43</f>
        <v>545.9</v>
      </c>
      <c r="G43" s="294">
        <f>D43-E43</f>
        <v>-545.9</v>
      </c>
    </row>
    <row r="44" spans="1:7" s="109" customFormat="1" ht="24.75" customHeight="1">
      <c r="A44" s="301" t="s">
        <v>442</v>
      </c>
      <c r="B44" s="33"/>
      <c r="C44" s="129" t="s">
        <v>440</v>
      </c>
      <c r="D44" s="107"/>
      <c r="E44" s="290"/>
      <c r="F44" s="108">
        <f>E44</f>
        <v>0</v>
      </c>
      <c r="G44" s="294">
        <f>D44-E44</f>
        <v>0</v>
      </c>
    </row>
    <row r="45" spans="1:7" s="109" customFormat="1" ht="24.75" customHeight="1">
      <c r="A45" s="301" t="s">
        <v>446</v>
      </c>
      <c r="B45" s="33"/>
      <c r="C45" s="129" t="s">
        <v>443</v>
      </c>
      <c r="D45" s="107"/>
      <c r="E45" s="290"/>
      <c r="F45" s="108">
        <f>E45</f>
        <v>0</v>
      </c>
      <c r="G45" s="294">
        <f>D45-E45</f>
        <v>0</v>
      </c>
    </row>
    <row r="46" spans="1:7" s="109" customFormat="1" ht="24.75" customHeight="1">
      <c r="A46" s="301" t="s">
        <v>448</v>
      </c>
      <c r="B46" s="33"/>
      <c r="C46" s="129" t="s">
        <v>444</v>
      </c>
      <c r="D46" s="107"/>
      <c r="E46" s="290">
        <v>5843.5</v>
      </c>
      <c r="F46" s="108">
        <f>E46</f>
        <v>5843.5</v>
      </c>
      <c r="G46" s="294">
        <f>D46-E46</f>
        <v>-5843.5</v>
      </c>
    </row>
    <row r="47" spans="1:7" s="109" customFormat="1" ht="24.75" customHeight="1">
      <c r="A47" s="301" t="s">
        <v>447</v>
      </c>
      <c r="B47" s="33"/>
      <c r="C47" s="129" t="s">
        <v>445</v>
      </c>
      <c r="D47" s="107"/>
      <c r="E47" s="290">
        <v>19.5</v>
      </c>
      <c r="F47" s="108">
        <f>E47</f>
        <v>19.5</v>
      </c>
      <c r="G47" s="294">
        <f>D47-E47</f>
        <v>-19.5</v>
      </c>
    </row>
    <row r="48" spans="1:7" s="249" customFormat="1" ht="15.75" customHeight="1">
      <c r="A48" s="300" t="s">
        <v>100</v>
      </c>
      <c r="B48" s="254"/>
      <c r="C48" s="252" t="s">
        <v>361</v>
      </c>
      <c r="D48" s="255"/>
      <c r="E48" s="291"/>
      <c r="F48" s="253">
        <f t="shared" si="0"/>
        <v>0</v>
      </c>
      <c r="G48" s="295">
        <f t="shared" si="1"/>
        <v>0</v>
      </c>
    </row>
    <row r="49" spans="1:7" s="109" customFormat="1" ht="15.75" customHeight="1">
      <c r="A49" s="301" t="s">
        <v>100</v>
      </c>
      <c r="B49" s="33"/>
      <c r="C49" s="129" t="s">
        <v>362</v>
      </c>
      <c r="D49" s="107"/>
      <c r="E49" s="290"/>
      <c r="F49" s="108">
        <f t="shared" si="0"/>
        <v>0</v>
      </c>
      <c r="G49" s="296">
        <f t="shared" si="1"/>
        <v>0</v>
      </c>
    </row>
    <row r="50" spans="1:7" ht="15.75" customHeight="1">
      <c r="A50" s="301" t="s">
        <v>100</v>
      </c>
      <c r="B50" s="33"/>
      <c r="C50" s="55" t="s">
        <v>236</v>
      </c>
      <c r="D50" s="31"/>
      <c r="E50" s="290"/>
      <c r="F50" s="26">
        <f t="shared" si="0"/>
        <v>0</v>
      </c>
      <c r="G50" s="294">
        <f t="shared" si="1"/>
        <v>0</v>
      </c>
    </row>
    <row r="51" spans="1:7" s="249" customFormat="1" ht="15.75" customHeight="1">
      <c r="A51" s="300" t="s">
        <v>163</v>
      </c>
      <c r="B51" s="254"/>
      <c r="C51" s="252" t="s">
        <v>174</v>
      </c>
      <c r="D51" s="255">
        <v>160000</v>
      </c>
      <c r="E51" s="290">
        <v>172463.15</v>
      </c>
      <c r="F51" s="253">
        <f t="shared" si="0"/>
        <v>172463.15</v>
      </c>
      <c r="G51" s="295">
        <f t="shared" si="1"/>
        <v>-12463.149999999994</v>
      </c>
    </row>
    <row r="52" spans="1:7" s="249" customFormat="1" ht="15.75" customHeight="1">
      <c r="A52" s="302" t="s">
        <v>363</v>
      </c>
      <c r="B52" s="254"/>
      <c r="C52" s="252" t="s">
        <v>181</v>
      </c>
      <c r="D52" s="255">
        <v>80000</v>
      </c>
      <c r="E52" s="290">
        <v>53974.2</v>
      </c>
      <c r="F52" s="253">
        <f t="shared" si="0"/>
        <v>53974.2</v>
      </c>
      <c r="G52" s="295">
        <f t="shared" si="1"/>
        <v>26025.800000000003</v>
      </c>
    </row>
    <row r="53" spans="1:7" s="249" customFormat="1" ht="24.75" customHeight="1">
      <c r="A53" s="300" t="s">
        <v>208</v>
      </c>
      <c r="B53" s="254"/>
      <c r="C53" s="252" t="s">
        <v>219</v>
      </c>
      <c r="D53" s="255">
        <v>50000</v>
      </c>
      <c r="E53" s="290"/>
      <c r="F53" s="253">
        <f t="shared" si="0"/>
        <v>0</v>
      </c>
      <c r="G53" s="295">
        <f t="shared" si="1"/>
        <v>50000</v>
      </c>
    </row>
    <row r="54" spans="1:7" ht="22.5">
      <c r="A54" s="301" t="s">
        <v>218</v>
      </c>
      <c r="B54" s="33"/>
      <c r="C54" s="55" t="s">
        <v>235</v>
      </c>
      <c r="D54" s="31"/>
      <c r="E54" s="290">
        <v>51678</v>
      </c>
      <c r="F54" s="26">
        <f t="shared" si="0"/>
        <v>51678</v>
      </c>
      <c r="G54" s="294">
        <f t="shared" si="1"/>
        <v>-51678</v>
      </c>
    </row>
    <row r="55" spans="1:7" ht="12.75">
      <c r="A55" s="301" t="s">
        <v>160</v>
      </c>
      <c r="B55" s="33"/>
      <c r="C55" s="55" t="s">
        <v>221</v>
      </c>
      <c r="D55" s="31"/>
      <c r="E55" s="290"/>
      <c r="F55" s="26">
        <f t="shared" si="0"/>
        <v>0</v>
      </c>
      <c r="G55" s="294">
        <f t="shared" si="1"/>
        <v>0</v>
      </c>
    </row>
    <row r="56" spans="1:7" ht="12.75">
      <c r="A56" s="301" t="s">
        <v>160</v>
      </c>
      <c r="B56" s="33"/>
      <c r="C56" s="55" t="s">
        <v>220</v>
      </c>
      <c r="D56" s="31"/>
      <c r="E56" s="290"/>
      <c r="F56" s="26">
        <f t="shared" si="0"/>
        <v>0</v>
      </c>
      <c r="G56" s="294">
        <f t="shared" si="1"/>
        <v>0</v>
      </c>
    </row>
    <row r="57" spans="1:7" s="249" customFormat="1" ht="12.75">
      <c r="A57" s="300" t="s">
        <v>226</v>
      </c>
      <c r="B57" s="254"/>
      <c r="C57" s="252" t="s">
        <v>227</v>
      </c>
      <c r="D57" s="255">
        <f>1600000+2020000</f>
        <v>3620000</v>
      </c>
      <c r="E57" s="290">
        <v>3736007.8</v>
      </c>
      <c r="F57" s="253">
        <f t="shared" si="0"/>
        <v>3736007.8</v>
      </c>
      <c r="G57" s="295">
        <f t="shared" si="1"/>
        <v>-116007.79999999981</v>
      </c>
    </row>
    <row r="58" spans="1:7" ht="14.25" customHeight="1">
      <c r="A58" s="301" t="s">
        <v>168</v>
      </c>
      <c r="B58" s="33"/>
      <c r="C58" s="55" t="s">
        <v>228</v>
      </c>
      <c r="D58" s="31"/>
      <c r="E58" s="290"/>
      <c r="F58" s="26">
        <f t="shared" si="0"/>
        <v>0</v>
      </c>
      <c r="G58" s="294">
        <f t="shared" si="1"/>
        <v>0</v>
      </c>
    </row>
    <row r="59" spans="1:9" ht="15.75" customHeight="1">
      <c r="A59" s="301" t="s">
        <v>148</v>
      </c>
      <c r="B59" s="33"/>
      <c r="C59" s="55" t="s">
        <v>217</v>
      </c>
      <c r="D59" s="25">
        <v>3000</v>
      </c>
      <c r="E59" s="289">
        <v>18035</v>
      </c>
      <c r="F59" s="26">
        <f t="shared" si="0"/>
        <v>18035</v>
      </c>
      <c r="G59" s="294">
        <f t="shared" si="1"/>
        <v>-15035</v>
      </c>
      <c r="I59" s="432"/>
    </row>
    <row r="60" spans="1:9" ht="15.75" customHeight="1">
      <c r="A60" s="301" t="s">
        <v>148</v>
      </c>
      <c r="B60" s="33"/>
      <c r="C60" s="55" t="s">
        <v>206</v>
      </c>
      <c r="D60" s="31"/>
      <c r="E60" s="289"/>
      <c r="F60" s="26">
        <f aca="true" t="shared" si="2" ref="F60:F78">E60</f>
        <v>0</v>
      </c>
      <c r="G60" s="294">
        <f aca="true" t="shared" si="3" ref="G60:G78">D60-E60</f>
        <v>0</v>
      </c>
      <c r="I60" s="432"/>
    </row>
    <row r="61" spans="1:7" ht="15.75" customHeight="1">
      <c r="A61" s="301" t="s">
        <v>148</v>
      </c>
      <c r="B61" s="33"/>
      <c r="C61" s="55" t="s">
        <v>207</v>
      </c>
      <c r="D61" s="31"/>
      <c r="E61" s="289"/>
      <c r="F61" s="26">
        <f t="shared" si="2"/>
        <v>0</v>
      </c>
      <c r="G61" s="294">
        <f t="shared" si="3"/>
        <v>0</v>
      </c>
    </row>
    <row r="62" spans="1:7" s="249" customFormat="1" ht="15.75" customHeight="1">
      <c r="A62" s="300" t="s">
        <v>162</v>
      </c>
      <c r="B62" s="254"/>
      <c r="C62" s="252" t="s">
        <v>364</v>
      </c>
      <c r="D62" s="255">
        <v>5000</v>
      </c>
      <c r="E62" s="291"/>
      <c r="F62" s="253">
        <f t="shared" si="2"/>
        <v>0</v>
      </c>
      <c r="G62" s="295">
        <f>D62-E62</f>
        <v>5000</v>
      </c>
    </row>
    <row r="63" spans="1:7" ht="15.75" customHeight="1">
      <c r="A63" s="301" t="s">
        <v>162</v>
      </c>
      <c r="B63" s="33"/>
      <c r="C63" s="55" t="s">
        <v>175</v>
      </c>
      <c r="D63" s="31"/>
      <c r="E63" s="289">
        <v>4800</v>
      </c>
      <c r="F63" s="26">
        <f t="shared" si="2"/>
        <v>4800</v>
      </c>
      <c r="G63" s="294">
        <f t="shared" si="3"/>
        <v>-4800</v>
      </c>
    </row>
    <row r="64" spans="1:7" ht="15.75" customHeight="1">
      <c r="A64" s="301" t="s">
        <v>162</v>
      </c>
      <c r="B64" s="33"/>
      <c r="C64" s="55" t="s">
        <v>176</v>
      </c>
      <c r="D64" s="31"/>
      <c r="E64" s="289"/>
      <c r="F64" s="26">
        <f t="shared" si="2"/>
        <v>0</v>
      </c>
      <c r="G64" s="294">
        <f t="shared" si="3"/>
        <v>0</v>
      </c>
    </row>
    <row r="65" spans="1:7" ht="25.5" customHeight="1">
      <c r="A65" s="301" t="s">
        <v>229</v>
      </c>
      <c r="B65" s="33"/>
      <c r="C65" s="55" t="s">
        <v>230</v>
      </c>
      <c r="D65" s="31"/>
      <c r="E65" s="289"/>
      <c r="F65" s="26">
        <f t="shared" si="2"/>
        <v>0</v>
      </c>
      <c r="G65" s="294">
        <f t="shared" si="3"/>
        <v>0</v>
      </c>
    </row>
    <row r="66" spans="1:7" ht="25.5" customHeight="1">
      <c r="A66" s="301" t="s">
        <v>222</v>
      </c>
      <c r="B66" s="33"/>
      <c r="C66" s="55" t="s">
        <v>233</v>
      </c>
      <c r="D66" s="31"/>
      <c r="E66" s="289"/>
      <c r="F66" s="26">
        <f t="shared" si="2"/>
        <v>0</v>
      </c>
      <c r="G66" s="294">
        <f t="shared" si="3"/>
        <v>0</v>
      </c>
    </row>
    <row r="67" spans="1:7" ht="25.5" customHeight="1">
      <c r="A67" s="301" t="s">
        <v>200</v>
      </c>
      <c r="B67" s="33"/>
      <c r="C67" s="55" t="s">
        <v>193</v>
      </c>
      <c r="D67" s="31"/>
      <c r="E67" s="289">
        <v>200</v>
      </c>
      <c r="F67" s="26">
        <f t="shared" si="2"/>
        <v>200</v>
      </c>
      <c r="G67" s="294">
        <f t="shared" si="3"/>
        <v>-200</v>
      </c>
    </row>
    <row r="68" spans="1:111" s="154" customFormat="1" ht="25.5" customHeight="1">
      <c r="A68" s="346" t="s">
        <v>152</v>
      </c>
      <c r="B68" s="347"/>
      <c r="C68" s="348"/>
      <c r="D68" s="349">
        <f>D69++D70+D71+D72+D74+D75+D73</f>
        <v>66751844.75</v>
      </c>
      <c r="E68" s="349">
        <f>E69++E70+E71+E72+E74+E75+E76+E77+E78+E79+E80+E73</f>
        <v>45818171.47</v>
      </c>
      <c r="F68" s="349">
        <f>F69++F70+F71+F72+F74+F75</f>
        <v>45733571.47</v>
      </c>
      <c r="G68" s="350">
        <f t="shared" si="3"/>
        <v>20933673.28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</row>
    <row r="69" spans="1:7" s="109" customFormat="1" ht="37.5" customHeight="1">
      <c r="A69" s="303" t="s">
        <v>101</v>
      </c>
      <c r="B69" s="33"/>
      <c r="C69" s="129" t="s">
        <v>182</v>
      </c>
      <c r="D69" s="107">
        <v>3450500</v>
      </c>
      <c r="E69" s="290">
        <v>2625898.9</v>
      </c>
      <c r="F69" s="26">
        <f t="shared" si="2"/>
        <v>2625898.9</v>
      </c>
      <c r="G69" s="294">
        <f t="shared" si="3"/>
        <v>824601.1000000001</v>
      </c>
    </row>
    <row r="70" spans="1:8" s="109" customFormat="1" ht="41.25" customHeight="1">
      <c r="A70" s="303" t="s">
        <v>164</v>
      </c>
      <c r="B70" s="130"/>
      <c r="C70" s="129" t="s">
        <v>183</v>
      </c>
      <c r="D70" s="290">
        <v>60144981.91</v>
      </c>
      <c r="E70" s="290">
        <v>41752108.53</v>
      </c>
      <c r="F70" s="26">
        <f t="shared" si="2"/>
        <v>41752108.53</v>
      </c>
      <c r="G70" s="294">
        <f t="shared" si="3"/>
        <v>18392873.379999995</v>
      </c>
      <c r="H70" s="34"/>
    </row>
    <row r="71" spans="1:7" s="109" customFormat="1" ht="27" customHeight="1">
      <c r="A71" s="304" t="s">
        <v>102</v>
      </c>
      <c r="B71" s="132"/>
      <c r="C71" s="133" t="s">
        <v>186</v>
      </c>
      <c r="D71" s="292">
        <v>153400</v>
      </c>
      <c r="E71" s="292">
        <v>153400</v>
      </c>
      <c r="F71" s="26">
        <f t="shared" si="2"/>
        <v>153400</v>
      </c>
      <c r="G71" s="294">
        <f t="shared" si="3"/>
        <v>0</v>
      </c>
    </row>
    <row r="72" spans="1:7" s="109" customFormat="1" ht="30.75" customHeight="1">
      <c r="A72" s="303" t="s">
        <v>154</v>
      </c>
      <c r="B72" s="132"/>
      <c r="C72" s="134" t="s">
        <v>184</v>
      </c>
      <c r="D72" s="293">
        <v>9800</v>
      </c>
      <c r="E72" s="293">
        <v>9800</v>
      </c>
      <c r="F72" s="26">
        <f t="shared" si="2"/>
        <v>9800</v>
      </c>
      <c r="G72" s="294">
        <f t="shared" si="3"/>
        <v>0</v>
      </c>
    </row>
    <row r="73" spans="1:7" s="109" customFormat="1" ht="30.75" customHeight="1">
      <c r="A73" s="303" t="s">
        <v>521</v>
      </c>
      <c r="B73" s="132"/>
      <c r="C73" s="134" t="s">
        <v>520</v>
      </c>
      <c r="D73" s="293">
        <v>84600</v>
      </c>
      <c r="E73" s="293">
        <v>84600</v>
      </c>
      <c r="F73" s="26"/>
      <c r="G73" s="294">
        <f t="shared" si="3"/>
        <v>0</v>
      </c>
    </row>
    <row r="74" spans="1:7" s="109" customFormat="1" ht="39.75" customHeight="1">
      <c r="A74" s="303" t="s">
        <v>498</v>
      </c>
      <c r="B74" s="135"/>
      <c r="C74" s="134" t="s">
        <v>185</v>
      </c>
      <c r="D74" s="293">
        <v>2908562.84</v>
      </c>
      <c r="E74" s="293">
        <v>1216606.05</v>
      </c>
      <c r="F74" s="26">
        <f t="shared" si="2"/>
        <v>1216606.05</v>
      </c>
      <c r="G74" s="294">
        <f t="shared" si="3"/>
        <v>1691956.7899999998</v>
      </c>
    </row>
    <row r="75" spans="1:7" s="109" customFormat="1" ht="51.75" customHeight="1">
      <c r="A75" s="303" t="s">
        <v>239</v>
      </c>
      <c r="B75" s="135"/>
      <c r="C75" s="134" t="s">
        <v>223</v>
      </c>
      <c r="D75" s="293"/>
      <c r="E75" s="293">
        <v>-24242.01</v>
      </c>
      <c r="F75" s="26">
        <f t="shared" si="2"/>
        <v>-24242.01</v>
      </c>
      <c r="G75" s="294">
        <f t="shared" si="3"/>
        <v>24242.01</v>
      </c>
    </row>
    <row r="76" spans="1:7" s="109" customFormat="1" ht="30.75" customHeight="1">
      <c r="A76" s="303" t="s">
        <v>189</v>
      </c>
      <c r="B76" s="135"/>
      <c r="C76" s="134" t="s">
        <v>188</v>
      </c>
      <c r="D76" s="112"/>
      <c r="E76" s="293"/>
      <c r="F76" s="26">
        <f t="shared" si="2"/>
        <v>0</v>
      </c>
      <c r="G76" s="294">
        <f t="shared" si="3"/>
        <v>0</v>
      </c>
    </row>
    <row r="77" spans="1:7" s="109" customFormat="1" ht="93" customHeight="1">
      <c r="A77" s="303" t="s">
        <v>190</v>
      </c>
      <c r="B77" s="135"/>
      <c r="C77" s="134" t="s">
        <v>191</v>
      </c>
      <c r="D77" s="112"/>
      <c r="E77" s="293"/>
      <c r="F77" s="26">
        <f t="shared" si="2"/>
        <v>0</v>
      </c>
      <c r="G77" s="294">
        <f t="shared" si="3"/>
        <v>0</v>
      </c>
    </row>
    <row r="78" spans="1:7" s="109" customFormat="1" ht="48.75" customHeight="1">
      <c r="A78" s="303" t="s">
        <v>239</v>
      </c>
      <c r="B78" s="135"/>
      <c r="C78" s="134" t="s">
        <v>223</v>
      </c>
      <c r="D78" s="112"/>
      <c r="E78" s="293"/>
      <c r="F78" s="26">
        <f t="shared" si="2"/>
        <v>0</v>
      </c>
      <c r="G78" s="294">
        <f t="shared" si="3"/>
        <v>0</v>
      </c>
    </row>
    <row r="79" spans="1:7" s="109" customFormat="1" ht="36.75" customHeight="1">
      <c r="A79" s="303" t="s">
        <v>199</v>
      </c>
      <c r="B79" s="135"/>
      <c r="C79" s="134" t="s">
        <v>201</v>
      </c>
      <c r="D79" s="112"/>
      <c r="E79" s="305"/>
      <c r="F79" s="26"/>
      <c r="G79" s="294"/>
    </row>
    <row r="80" spans="1:7" s="109" customFormat="1" ht="49.5" customHeight="1" thickBot="1">
      <c r="A80" s="306" t="s">
        <v>198</v>
      </c>
      <c r="B80" s="307"/>
      <c r="C80" s="308" t="s">
        <v>197</v>
      </c>
      <c r="D80" s="309"/>
      <c r="E80" s="310"/>
      <c r="F80" s="311">
        <f>E80</f>
        <v>0</v>
      </c>
      <c r="G80" s="297">
        <f>D80-E80</f>
        <v>0</v>
      </c>
    </row>
    <row r="81" spans="1:7" s="109" customFormat="1" ht="26.25" customHeight="1">
      <c r="A81" s="56"/>
      <c r="B81" s="111"/>
      <c r="C81" s="136"/>
      <c r="D81" s="113"/>
      <c r="E81" s="196"/>
      <c r="F81" s="114"/>
      <c r="G81" s="114"/>
    </row>
    <row r="82" spans="1:7" s="109" customFormat="1" ht="12.75" customHeight="1">
      <c r="A82" s="56"/>
      <c r="B82" s="111"/>
      <c r="C82" s="136"/>
      <c r="D82" s="113"/>
      <c r="E82" s="196"/>
      <c r="F82" s="114"/>
      <c r="G82" s="114"/>
    </row>
    <row r="83" spans="1:7" s="109" customFormat="1" ht="15" customHeight="1">
      <c r="A83" s="56"/>
      <c r="B83" s="111"/>
      <c r="C83" s="136"/>
      <c r="D83" s="113"/>
      <c r="E83" s="196"/>
      <c r="F83" s="114"/>
      <c r="G83" s="114"/>
    </row>
    <row r="84" spans="1:7" ht="15.75" customHeight="1">
      <c r="A84" s="49" t="s">
        <v>482</v>
      </c>
      <c r="B84" s="2"/>
      <c r="C84" s="3"/>
      <c r="D84" s="4"/>
      <c r="E84" s="147"/>
      <c r="G84" s="62" t="s">
        <v>59</v>
      </c>
    </row>
    <row r="85" spans="1:7" ht="16.5" customHeight="1" thickBot="1">
      <c r="A85" s="394"/>
      <c r="B85" s="2" t="s">
        <v>262</v>
      </c>
      <c r="C85" s="406"/>
      <c r="D85" s="101"/>
      <c r="E85" s="177"/>
      <c r="F85" s="101"/>
      <c r="G85" s="62"/>
    </row>
    <row r="86" spans="1:7" ht="10.5" customHeight="1">
      <c r="A86" s="425"/>
      <c r="B86" s="422"/>
      <c r="C86" s="413"/>
      <c r="D86" s="414"/>
      <c r="E86" s="470" t="s">
        <v>16</v>
      </c>
      <c r="F86" s="414"/>
      <c r="G86" s="415"/>
    </row>
    <row r="87" spans="1:7" ht="10.5" customHeight="1">
      <c r="A87" s="426"/>
      <c r="B87" s="423" t="s">
        <v>25</v>
      </c>
      <c r="C87" s="417" t="s">
        <v>21</v>
      </c>
      <c r="D87" s="418" t="s">
        <v>87</v>
      </c>
      <c r="E87" s="471"/>
      <c r="F87" s="418"/>
      <c r="G87" s="419" t="s">
        <v>4</v>
      </c>
    </row>
    <row r="88" spans="1:7" ht="9.75" customHeight="1">
      <c r="A88" s="416" t="s">
        <v>7</v>
      </c>
      <c r="B88" s="423" t="s">
        <v>26</v>
      </c>
      <c r="C88" s="417" t="s">
        <v>22</v>
      </c>
      <c r="D88" s="418" t="s">
        <v>88</v>
      </c>
      <c r="E88" s="471"/>
      <c r="F88" s="418" t="s">
        <v>16</v>
      </c>
      <c r="G88" s="419" t="s">
        <v>5</v>
      </c>
    </row>
    <row r="89" spans="1:7" ht="10.5" customHeight="1">
      <c r="A89" s="427"/>
      <c r="B89" s="423" t="s">
        <v>27</v>
      </c>
      <c r="C89" s="417" t="s">
        <v>23</v>
      </c>
      <c r="D89" s="418" t="s">
        <v>5</v>
      </c>
      <c r="E89" s="471"/>
      <c r="F89" s="418"/>
      <c r="G89" s="419"/>
    </row>
    <row r="90" spans="1:7" ht="9.75" customHeight="1">
      <c r="A90" s="428"/>
      <c r="B90" s="424"/>
      <c r="C90" s="420"/>
      <c r="D90" s="411"/>
      <c r="E90" s="472"/>
      <c r="F90" s="411"/>
      <c r="G90" s="412"/>
    </row>
    <row r="91" spans="1:7" s="27" customFormat="1" ht="15.75" customHeight="1">
      <c r="A91" s="421">
        <v>1</v>
      </c>
      <c r="B91" s="410">
        <v>2</v>
      </c>
      <c r="C91" s="410">
        <v>3</v>
      </c>
      <c r="D91" s="411" t="s">
        <v>2</v>
      </c>
      <c r="E91" s="411" t="s">
        <v>3</v>
      </c>
      <c r="F91" s="411" t="s">
        <v>19</v>
      </c>
      <c r="G91" s="412" t="s">
        <v>20</v>
      </c>
    </row>
    <row r="92" spans="1:7" ht="27.75" customHeight="1">
      <c r="A92" s="66" t="s">
        <v>28</v>
      </c>
      <c r="B92" s="407" t="s">
        <v>37</v>
      </c>
      <c r="C92" s="408" t="s">
        <v>55</v>
      </c>
      <c r="D92" s="104"/>
      <c r="E92" s="152">
        <f>E94</f>
        <v>-162863.40999999642</v>
      </c>
      <c r="F92" s="152"/>
      <c r="G92" s="409"/>
    </row>
    <row r="93" spans="1:7" ht="30" customHeight="1">
      <c r="A93" s="56" t="s">
        <v>40</v>
      </c>
      <c r="B93" s="69"/>
      <c r="C93" s="70"/>
      <c r="D93" s="71"/>
      <c r="E93" s="161"/>
      <c r="F93" s="161"/>
      <c r="G93" s="73"/>
    </row>
    <row r="94" spans="1:7" ht="23.25" customHeight="1">
      <c r="A94" s="74" t="s">
        <v>62</v>
      </c>
      <c r="B94" s="75" t="s">
        <v>41</v>
      </c>
      <c r="C94" s="35" t="s">
        <v>55</v>
      </c>
      <c r="D94" s="31"/>
      <c r="E94" s="145">
        <f>E96-E97</f>
        <v>-162863.40999999642</v>
      </c>
      <c r="F94" s="145"/>
      <c r="G94" s="77"/>
    </row>
    <row r="95" spans="1:7" ht="10.5" customHeight="1">
      <c r="A95" s="56" t="s">
        <v>39</v>
      </c>
      <c r="B95" s="69"/>
      <c r="C95" s="71"/>
      <c r="D95" s="282"/>
      <c r="E95" s="161"/>
      <c r="F95" s="161"/>
      <c r="G95" s="79"/>
    </row>
    <row r="96" spans="1:7" ht="14.25" customHeight="1">
      <c r="A96" s="74" t="s">
        <v>137</v>
      </c>
      <c r="B96" s="80"/>
      <c r="C96" s="35" t="s">
        <v>178</v>
      </c>
      <c r="D96" s="283"/>
      <c r="E96" s="162">
        <v>53573313.03</v>
      </c>
      <c r="F96" s="162"/>
      <c r="G96" s="81"/>
    </row>
    <row r="97" spans="1:7" ht="18" customHeight="1">
      <c r="A97" s="74" t="s">
        <v>138</v>
      </c>
      <c r="B97" s="80"/>
      <c r="C97" s="35" t="s">
        <v>179</v>
      </c>
      <c r="D97" s="31"/>
      <c r="E97" s="145">
        <v>53736176.44</v>
      </c>
      <c r="F97" s="145"/>
      <c r="G97" s="81"/>
    </row>
    <row r="98" spans="1:7" ht="15" customHeight="1">
      <c r="A98" s="74"/>
      <c r="B98" s="80"/>
      <c r="C98" s="35"/>
      <c r="D98" s="35"/>
      <c r="E98" s="145"/>
      <c r="F98" s="145"/>
      <c r="G98" s="81"/>
    </row>
    <row r="99" spans="1:7" ht="21" customHeight="1">
      <c r="A99" s="74"/>
      <c r="B99" s="33"/>
      <c r="C99" s="35"/>
      <c r="D99" s="35"/>
      <c r="E99" s="163"/>
      <c r="F99" s="55"/>
      <c r="G99" s="81"/>
    </row>
    <row r="100" spans="1:7" ht="21.75" customHeight="1">
      <c r="A100" s="74" t="s">
        <v>63</v>
      </c>
      <c r="B100" s="29" t="s">
        <v>42</v>
      </c>
      <c r="C100" s="35"/>
      <c r="D100" s="35"/>
      <c r="E100" s="163"/>
      <c r="F100" s="55"/>
      <c r="G100" s="81"/>
    </row>
    <row r="101" spans="1:7" ht="12.75" customHeight="1">
      <c r="A101" s="56" t="s">
        <v>39</v>
      </c>
      <c r="B101" s="69"/>
      <c r="C101" s="71"/>
      <c r="D101" s="71"/>
      <c r="E101" s="164"/>
      <c r="F101" s="78"/>
      <c r="G101" s="79"/>
    </row>
    <row r="102" spans="1:7" ht="18" customHeight="1">
      <c r="A102" s="74"/>
      <c r="B102" s="75"/>
      <c r="C102" s="35"/>
      <c r="D102" s="35"/>
      <c r="E102" s="163"/>
      <c r="F102" s="55"/>
      <c r="G102" s="81"/>
    </row>
    <row r="103" spans="1:7" ht="18.75" customHeight="1">
      <c r="A103" s="74"/>
      <c r="B103" s="75"/>
      <c r="C103" s="35"/>
      <c r="D103" s="35"/>
      <c r="E103" s="163"/>
      <c r="F103" s="55"/>
      <c r="G103" s="81"/>
    </row>
    <row r="104" spans="1:7" ht="20.25" customHeight="1">
      <c r="A104" s="74" t="s">
        <v>54</v>
      </c>
      <c r="B104" s="29" t="s">
        <v>38</v>
      </c>
      <c r="C104" s="35"/>
      <c r="D104" s="35"/>
      <c r="E104" s="163"/>
      <c r="F104" s="55"/>
      <c r="G104" s="82"/>
    </row>
    <row r="105" spans="1:7" ht="21.75" customHeight="1">
      <c r="A105" s="74" t="s">
        <v>56</v>
      </c>
      <c r="B105" s="29" t="s">
        <v>44</v>
      </c>
      <c r="C105" s="35"/>
      <c r="D105" s="35"/>
      <c r="E105" s="392"/>
      <c r="F105" s="55"/>
      <c r="G105" s="81"/>
    </row>
    <row r="106" spans="1:7" ht="28.5" customHeight="1">
      <c r="A106" s="74" t="s">
        <v>57</v>
      </c>
      <c r="B106" s="29" t="s">
        <v>45</v>
      </c>
      <c r="C106" s="35"/>
      <c r="D106" s="35"/>
      <c r="E106" s="163"/>
      <c r="F106" s="55"/>
      <c r="G106" s="81"/>
    </row>
    <row r="107" spans="1:7" ht="36" customHeight="1">
      <c r="A107" s="74" t="s">
        <v>72</v>
      </c>
      <c r="B107" s="69" t="s">
        <v>47</v>
      </c>
      <c r="C107" s="35" t="s">
        <v>55</v>
      </c>
      <c r="D107" s="71" t="s">
        <v>55</v>
      </c>
      <c r="E107" s="163" t="s">
        <v>55</v>
      </c>
      <c r="F107" s="72"/>
      <c r="G107" s="79" t="s">
        <v>55</v>
      </c>
    </row>
    <row r="108" spans="1:7" ht="14.25" customHeight="1">
      <c r="A108" s="74" t="s">
        <v>71</v>
      </c>
      <c r="B108" s="29" t="s">
        <v>48</v>
      </c>
      <c r="C108" s="83" t="s">
        <v>55</v>
      </c>
      <c r="D108" s="83" t="s">
        <v>55</v>
      </c>
      <c r="E108" s="163" t="s">
        <v>55</v>
      </c>
      <c r="F108" s="84"/>
      <c r="G108" s="82" t="s">
        <v>55</v>
      </c>
    </row>
    <row r="109" spans="1:7" ht="23.25" customHeight="1">
      <c r="A109" s="56" t="s">
        <v>39</v>
      </c>
      <c r="B109" s="69"/>
      <c r="C109" s="71"/>
      <c r="D109" s="71"/>
      <c r="E109" s="166"/>
      <c r="F109" s="72"/>
      <c r="G109" s="79"/>
    </row>
    <row r="110" spans="1:7" ht="26.25" customHeight="1">
      <c r="A110" s="74" t="s">
        <v>67</v>
      </c>
      <c r="B110" s="75" t="s">
        <v>49</v>
      </c>
      <c r="C110" s="55" t="s">
        <v>55</v>
      </c>
      <c r="D110" s="35" t="s">
        <v>55</v>
      </c>
      <c r="E110" s="35" t="s">
        <v>55</v>
      </c>
      <c r="F110" s="76"/>
      <c r="G110" s="81" t="s">
        <v>55</v>
      </c>
    </row>
    <row r="111" spans="1:7" ht="27.75" customHeight="1">
      <c r="A111" s="393" t="s">
        <v>68</v>
      </c>
      <c r="B111" s="29" t="s">
        <v>50</v>
      </c>
      <c r="C111" s="83" t="s">
        <v>55</v>
      </c>
      <c r="D111" s="83" t="s">
        <v>55</v>
      </c>
      <c r="E111" s="83" t="s">
        <v>55</v>
      </c>
      <c r="F111" s="84"/>
      <c r="G111" s="82" t="s">
        <v>55</v>
      </c>
    </row>
    <row r="112" spans="1:7" ht="27.75" customHeight="1" hidden="1">
      <c r="A112" s="56"/>
      <c r="B112" s="29"/>
      <c r="C112" s="83"/>
      <c r="D112" s="83"/>
      <c r="E112" s="396"/>
      <c r="F112" s="84"/>
      <c r="G112" s="82"/>
    </row>
    <row r="113" spans="1:7" ht="18" customHeight="1" hidden="1">
      <c r="A113" s="56"/>
      <c r="B113" s="29"/>
      <c r="C113" s="83"/>
      <c r="D113" s="83"/>
      <c r="E113" s="397"/>
      <c r="F113" s="398" t="s">
        <v>256</v>
      </c>
      <c r="G113" s="82"/>
    </row>
    <row r="114" spans="1:7" ht="27" customHeight="1" hidden="1">
      <c r="A114" s="93"/>
      <c r="B114" s="29"/>
      <c r="C114" s="83"/>
      <c r="D114" s="83"/>
      <c r="E114" s="397"/>
      <c r="F114" s="398"/>
      <c r="G114" s="82"/>
    </row>
    <row r="115" spans="1:7" ht="10.5" customHeight="1" hidden="1">
      <c r="A115" s="58"/>
      <c r="B115" s="403"/>
      <c r="C115" s="399"/>
      <c r="D115" s="400"/>
      <c r="E115" s="401"/>
      <c r="F115" s="400"/>
      <c r="G115" s="404"/>
    </row>
    <row r="116" spans="1:7" ht="10.5" customHeight="1" hidden="1">
      <c r="A116" s="394"/>
      <c r="B116" s="403" t="s">
        <v>25</v>
      </c>
      <c r="C116" s="399" t="s">
        <v>21</v>
      </c>
      <c r="D116" s="400" t="s">
        <v>87</v>
      </c>
      <c r="E116" s="401" t="s">
        <v>69</v>
      </c>
      <c r="F116" s="400"/>
      <c r="G116" s="404" t="s">
        <v>4</v>
      </c>
    </row>
    <row r="117" spans="1:7" ht="10.5" customHeight="1" hidden="1">
      <c r="A117" s="60" t="s">
        <v>7</v>
      </c>
      <c r="B117" s="403" t="s">
        <v>26</v>
      </c>
      <c r="C117" s="399" t="s">
        <v>22</v>
      </c>
      <c r="D117" s="400" t="s">
        <v>88</v>
      </c>
      <c r="E117" s="401" t="s">
        <v>70</v>
      </c>
      <c r="F117" s="400" t="s">
        <v>16</v>
      </c>
      <c r="G117" s="404" t="s">
        <v>5</v>
      </c>
    </row>
    <row r="118" spans="1:7" ht="10.5" customHeight="1" hidden="1">
      <c r="A118" s="58"/>
      <c r="B118" s="403" t="s">
        <v>27</v>
      </c>
      <c r="C118" s="399" t="s">
        <v>23</v>
      </c>
      <c r="D118" s="400" t="s">
        <v>5</v>
      </c>
      <c r="E118" s="401" t="s">
        <v>60</v>
      </c>
      <c r="F118" s="400"/>
      <c r="G118" s="404"/>
    </row>
    <row r="119" spans="1:7" ht="12.75" customHeight="1" hidden="1">
      <c r="A119" s="58"/>
      <c r="B119" s="403"/>
      <c r="C119" s="399"/>
      <c r="D119" s="400"/>
      <c r="E119" s="401" t="s">
        <v>61</v>
      </c>
      <c r="F119" s="400"/>
      <c r="G119" s="404"/>
    </row>
    <row r="120" spans="1:7" ht="27.75" customHeight="1" hidden="1" thickBot="1">
      <c r="A120" s="395">
        <v>1</v>
      </c>
      <c r="B120" s="405">
        <v>2</v>
      </c>
      <c r="C120" s="402">
        <v>3</v>
      </c>
      <c r="D120" s="400" t="s">
        <v>2</v>
      </c>
      <c r="E120" s="401" t="s">
        <v>3</v>
      </c>
      <c r="F120" s="400" t="s">
        <v>19</v>
      </c>
      <c r="G120" s="404" t="s">
        <v>20</v>
      </c>
    </row>
    <row r="121" spans="1:7" ht="21" customHeight="1">
      <c r="A121" s="74" t="s">
        <v>73</v>
      </c>
      <c r="B121" s="29" t="s">
        <v>51</v>
      </c>
      <c r="C121" s="83" t="s">
        <v>55</v>
      </c>
      <c r="D121" s="83" t="s">
        <v>55</v>
      </c>
      <c r="E121" s="397" t="s">
        <v>55</v>
      </c>
      <c r="F121" s="83"/>
      <c r="G121" s="82" t="s">
        <v>55</v>
      </c>
    </row>
    <row r="122" spans="1:7" ht="12.75">
      <c r="A122" s="56" t="s">
        <v>40</v>
      </c>
      <c r="B122" s="69"/>
      <c r="C122" s="97"/>
      <c r="D122" s="71"/>
      <c r="E122" s="164"/>
      <c r="F122" s="18"/>
      <c r="G122" s="98"/>
    </row>
    <row r="123" spans="1:7" ht="25.5" customHeight="1">
      <c r="A123" s="74" t="s">
        <v>93</v>
      </c>
      <c r="B123" s="75" t="s">
        <v>52</v>
      </c>
      <c r="C123" s="71" t="s">
        <v>55</v>
      </c>
      <c r="D123" s="78" t="s">
        <v>55</v>
      </c>
      <c r="E123" s="173" t="s">
        <v>55</v>
      </c>
      <c r="F123" s="78"/>
      <c r="G123" s="79" t="s">
        <v>55</v>
      </c>
    </row>
    <row r="124" spans="1:7" ht="23.25" thickBot="1">
      <c r="A124" s="429" t="s">
        <v>94</v>
      </c>
      <c r="B124" s="86" t="s">
        <v>53</v>
      </c>
      <c r="C124" s="88" t="s">
        <v>55</v>
      </c>
      <c r="D124" s="87" t="s">
        <v>55</v>
      </c>
      <c r="E124" s="174" t="s">
        <v>55</v>
      </c>
      <c r="F124" s="87"/>
      <c r="G124" s="90" t="s">
        <v>55</v>
      </c>
    </row>
    <row r="125" spans="1:7" ht="7.5" customHeight="1">
      <c r="A125" s="56"/>
      <c r="B125" s="91"/>
      <c r="C125" s="57"/>
      <c r="D125" s="57"/>
      <c r="E125" s="170"/>
      <c r="F125" s="57"/>
      <c r="G125" s="57"/>
    </row>
    <row r="126" spans="1:7" ht="20.25" customHeight="1">
      <c r="A126" s="99" t="s">
        <v>195</v>
      </c>
      <c r="B126" s="99"/>
      <c r="C126" s="95" t="s">
        <v>196</v>
      </c>
      <c r="D126" s="59"/>
      <c r="E126" s="175"/>
      <c r="F126" s="57"/>
      <c r="G126" s="57"/>
    </row>
    <row r="127" spans="1:7" ht="9.75" customHeight="1">
      <c r="A127" s="3" t="s">
        <v>493</v>
      </c>
      <c r="B127" s="3"/>
      <c r="C127" s="4"/>
      <c r="D127" s="100"/>
      <c r="E127" s="176"/>
      <c r="F127" s="100"/>
      <c r="G127" s="100"/>
    </row>
    <row r="128" spans="4:7" ht="7.5" customHeight="1">
      <c r="D128" s="100"/>
      <c r="E128" s="176"/>
      <c r="F128" s="100"/>
      <c r="G128" s="100"/>
    </row>
    <row r="129" spans="1:7" ht="9.75" customHeight="1">
      <c r="A129" s="3" t="s">
        <v>491</v>
      </c>
      <c r="B129" s="3"/>
      <c r="C129" s="4"/>
      <c r="D129" s="100"/>
      <c r="E129" s="176"/>
      <c r="F129" s="100"/>
      <c r="G129" s="100"/>
    </row>
    <row r="130" spans="1:7" ht="11.25" customHeight="1">
      <c r="A130" s="3" t="s">
        <v>492</v>
      </c>
      <c r="B130" s="3"/>
      <c r="C130" s="4"/>
      <c r="D130" s="100"/>
      <c r="E130" s="176"/>
      <c r="F130" s="100"/>
      <c r="G130" s="100"/>
    </row>
    <row r="131" spans="1:7" ht="23.25" customHeight="1">
      <c r="A131" s="3"/>
      <c r="B131" s="3"/>
      <c r="C131" s="58"/>
      <c r="D131" s="100"/>
      <c r="E131" s="177"/>
      <c r="F131" s="100"/>
      <c r="G131" s="102"/>
    </row>
    <row r="132" spans="1:7" ht="9.75" customHeight="1">
      <c r="A132" s="105" t="s">
        <v>526</v>
      </c>
      <c r="D132" s="100"/>
      <c r="E132" s="176"/>
      <c r="F132" s="100"/>
      <c r="G132" s="102"/>
    </row>
    <row r="133" spans="4:7" ht="12.75" customHeight="1">
      <c r="D133" s="100"/>
      <c r="E133" s="176"/>
      <c r="F133" s="100"/>
      <c r="G133" s="102"/>
    </row>
    <row r="134" spans="1:7" ht="12.75">
      <c r="A134" s="58"/>
      <c r="B134" s="58"/>
      <c r="C134" s="60"/>
      <c r="D134" s="61"/>
      <c r="E134" s="160"/>
      <c r="F134" s="61"/>
      <c r="G134" s="61"/>
    </row>
  </sheetData>
  <sheetProtection/>
  <mergeCells count="6">
    <mergeCell ref="A2:D2"/>
    <mergeCell ref="E13:E17"/>
    <mergeCell ref="E86:E90"/>
    <mergeCell ref="B1:G1"/>
    <mergeCell ref="A9:B9"/>
    <mergeCell ref="A10:G10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0"/>
  <sheetViews>
    <sheetView zoomScale="120" zoomScaleNormal="120" zoomScalePageLayoutView="0" workbookViewId="0" topLeftCell="A255">
      <selection activeCell="A1" sqref="A1:J270"/>
    </sheetView>
  </sheetViews>
  <sheetFormatPr defaultColWidth="9.00390625" defaultRowHeight="12.75"/>
  <cols>
    <col min="1" max="1" width="31.375" style="1" customWidth="1"/>
    <col min="2" max="2" width="4.625" style="1" customWidth="1"/>
    <col min="3" max="3" width="20.75390625" style="1" customWidth="1"/>
    <col min="4" max="4" width="12.00390625" style="153" customWidth="1"/>
    <col min="5" max="5" width="12.375" style="153" hidden="1" customWidth="1"/>
    <col min="6" max="6" width="14.625" style="153" customWidth="1"/>
    <col min="7" max="8" width="4.125" style="1" hidden="1" customWidth="1"/>
    <col min="9" max="9" width="11.625" style="1" hidden="1" customWidth="1"/>
    <col min="10" max="10" width="13.625" style="1" customWidth="1"/>
    <col min="11" max="11" width="12.75390625" style="1" hidden="1" customWidth="1"/>
    <col min="12" max="12" width="12.125" style="1" bestFit="1" customWidth="1"/>
    <col min="13" max="16384" width="9.125" style="1" customWidth="1"/>
  </cols>
  <sheetData>
    <row r="1" spans="2:11" ht="15">
      <c r="B1" s="2"/>
      <c r="C1" s="141"/>
      <c r="D1" s="179" t="s">
        <v>75</v>
      </c>
      <c r="E1" s="147"/>
      <c r="F1" s="4" t="s">
        <v>86</v>
      </c>
      <c r="G1" s="4"/>
      <c r="H1" s="4"/>
      <c r="I1" s="4"/>
      <c r="J1" s="4"/>
      <c r="K1" s="5"/>
    </row>
    <row r="2" spans="1:11" ht="14.25">
      <c r="A2" s="6"/>
      <c r="B2" s="6"/>
      <c r="C2" s="477" t="s">
        <v>260</v>
      </c>
      <c r="D2" s="477"/>
      <c r="E2" s="477"/>
      <c r="F2" s="477"/>
      <c r="G2" s="477"/>
      <c r="H2" s="477"/>
      <c r="I2" s="8"/>
      <c r="J2" s="8"/>
      <c r="K2" s="9"/>
    </row>
    <row r="3" spans="1:11" ht="12" customHeight="1">
      <c r="A3" s="319"/>
      <c r="B3" s="320"/>
      <c r="C3" s="321"/>
      <c r="D3" s="322"/>
      <c r="E3" s="323"/>
      <c r="F3" s="481" t="s">
        <v>10</v>
      </c>
      <c r="G3" s="482"/>
      <c r="H3" s="482"/>
      <c r="I3" s="483"/>
      <c r="J3" s="478" t="s">
        <v>257</v>
      </c>
      <c r="K3" s="191"/>
    </row>
    <row r="4" spans="1:11" ht="9.75" customHeight="1">
      <c r="A4" s="320"/>
      <c r="B4" s="320" t="s">
        <v>25</v>
      </c>
      <c r="C4" s="324" t="s">
        <v>76</v>
      </c>
      <c r="D4" s="325" t="s">
        <v>87</v>
      </c>
      <c r="E4" s="323" t="s">
        <v>77</v>
      </c>
      <c r="F4" s="484"/>
      <c r="G4" s="485"/>
      <c r="H4" s="485"/>
      <c r="I4" s="486"/>
      <c r="J4" s="479"/>
      <c r="K4" s="16"/>
    </row>
    <row r="5" spans="1:22" ht="11.25" customHeight="1">
      <c r="A5" s="319"/>
      <c r="B5" s="320" t="s">
        <v>26</v>
      </c>
      <c r="C5" s="324" t="s">
        <v>258</v>
      </c>
      <c r="D5" s="325" t="s">
        <v>88</v>
      </c>
      <c r="E5" s="325" t="s">
        <v>78</v>
      </c>
      <c r="F5" s="484"/>
      <c r="G5" s="485"/>
      <c r="H5" s="485"/>
      <c r="I5" s="486"/>
      <c r="J5" s="479"/>
      <c r="K5" s="13" t="s">
        <v>79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ht="11.25" customHeight="1">
      <c r="A6" s="320" t="s">
        <v>7</v>
      </c>
      <c r="B6" s="320" t="s">
        <v>27</v>
      </c>
      <c r="C6" s="324" t="s">
        <v>259</v>
      </c>
      <c r="D6" s="325" t="s">
        <v>5</v>
      </c>
      <c r="E6" s="326" t="s">
        <v>80</v>
      </c>
      <c r="F6" s="484"/>
      <c r="G6" s="485"/>
      <c r="H6" s="485"/>
      <c r="I6" s="486"/>
      <c r="J6" s="479"/>
      <c r="K6" s="13" t="s">
        <v>81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10.5" customHeight="1">
      <c r="A7" s="319"/>
      <c r="B7" s="320"/>
      <c r="C7" s="324"/>
      <c r="D7" s="325"/>
      <c r="E7" s="326"/>
      <c r="F7" s="484"/>
      <c r="G7" s="485"/>
      <c r="H7" s="485"/>
      <c r="I7" s="486"/>
      <c r="J7" s="479"/>
      <c r="K7" s="13" t="s">
        <v>78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11.25" customHeight="1">
      <c r="A8" s="319"/>
      <c r="B8" s="320"/>
      <c r="C8" s="327"/>
      <c r="D8" s="328"/>
      <c r="E8" s="326" t="s">
        <v>155</v>
      </c>
      <c r="F8" s="487"/>
      <c r="G8" s="488"/>
      <c r="H8" s="488"/>
      <c r="I8" s="489"/>
      <c r="J8" s="480"/>
      <c r="K8" s="13" t="s">
        <v>80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2" ht="13.5" thickBot="1">
      <c r="A9" s="203">
        <v>1</v>
      </c>
      <c r="B9" s="204">
        <v>2</v>
      </c>
      <c r="C9" s="204">
        <v>3</v>
      </c>
      <c r="D9" s="149" t="s">
        <v>2</v>
      </c>
      <c r="E9" s="205" t="s">
        <v>3</v>
      </c>
      <c r="F9" s="205" t="s">
        <v>17</v>
      </c>
      <c r="G9" s="17" t="s">
        <v>18</v>
      </c>
      <c r="H9" s="17" t="s">
        <v>19</v>
      </c>
      <c r="I9" s="17" t="s">
        <v>20</v>
      </c>
      <c r="J9" s="17" t="s">
        <v>3</v>
      </c>
      <c r="K9" s="22" t="s">
        <v>82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s="27" customFormat="1" ht="15" customHeight="1" thickBot="1">
      <c r="A10" s="344" t="s">
        <v>83</v>
      </c>
      <c r="B10" s="345" t="s">
        <v>84</v>
      </c>
      <c r="C10" s="345" t="s">
        <v>55</v>
      </c>
      <c r="D10" s="332">
        <f>D12+D18+D21+D25+D29+D33+D36+D44+D47+D51+D57+D62+D65+D68+D71+D75+D78+D81+D90+D96+D100+D104+D113+D117+D126+D130+D136+D140+D145+D148+D151+D155+D160+D163+D166+D169+D172+D175+D178+D181+D184+D187+D191+D194+D197+D200+D203+D207+D210+D216+D225+D231+D237</f>
        <v>76131126.07000001</v>
      </c>
      <c r="E10" s="332" t="e">
        <f aca="true" t="shared" si="0" ref="E10:J10">E12+E18+E21+E25+E29+E33+E36+E44+E47+E51+E57+E62+E65+E68+E71+E75+E78+E81+E90+E96+E100+E104+E113+E117+E126+E130+E136+E140+E145+E148+E151+E155+E160+E163+E166+E169+E172+E175+E178+E181+E184+E187+E191++E194+E197+E200+E203+E207+E210+E216+E225+E231+E237</f>
        <v>#REF!</v>
      </c>
      <c r="F10" s="332">
        <f t="shared" si="0"/>
        <v>51002019.40000001</v>
      </c>
      <c r="G10" s="332">
        <f t="shared" si="0"/>
        <v>0</v>
      </c>
      <c r="H10" s="332">
        <f t="shared" si="0"/>
        <v>0</v>
      </c>
      <c r="I10" s="332">
        <f t="shared" si="0"/>
        <v>50761517.62000001</v>
      </c>
      <c r="J10" s="332">
        <f t="shared" si="0"/>
        <v>25129106.669999998</v>
      </c>
      <c r="K10" s="367" t="e">
        <f>K12+K16+#REF!+K18+K21+#REF!+#REF!+#REF!+#REF!+#REF!+K25+K29+K33+K36+K44+K47+K51+K57+K62+K65+K68+K71+K75+K78+K81+K210+K90+K96+K100+K104+K113+K117+K126+K130+K136+K140+K145+K148+K151+K155+K160+K163+K166+K169+K172+K175+K178+K181+K184+K187</f>
        <v>#REF!</v>
      </c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</row>
    <row r="11" spans="1:22" ht="15" customHeight="1" thickBot="1">
      <c r="A11" s="206" t="s">
        <v>8</v>
      </c>
      <c r="B11" s="207"/>
      <c r="C11" s="207"/>
      <c r="D11" s="208"/>
      <c r="E11" s="208"/>
      <c r="F11" s="209"/>
      <c r="G11" s="210"/>
      <c r="H11" s="210"/>
      <c r="I11" s="210"/>
      <c r="J11" s="217"/>
      <c r="K11" s="368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spans="1:22" s="287" customFormat="1" ht="47.25" customHeight="1" thickBot="1">
      <c r="A12" s="329" t="s">
        <v>315</v>
      </c>
      <c r="B12" s="341"/>
      <c r="C12" s="331" t="s">
        <v>289</v>
      </c>
      <c r="D12" s="332">
        <f>D13+D14+D15+D16</f>
        <v>3707733.96</v>
      </c>
      <c r="E12" s="332">
        <f>E13+E14+E15+E16</f>
        <v>2065591.95</v>
      </c>
      <c r="F12" s="332">
        <f>F13+F14+F15+F16</f>
        <v>3154684.83</v>
      </c>
      <c r="G12" s="342"/>
      <c r="H12" s="342"/>
      <c r="I12" s="332">
        <f>F12</f>
        <v>3154684.83</v>
      </c>
      <c r="J12" s="332">
        <f>D12-F12</f>
        <v>553049.1299999999</v>
      </c>
      <c r="K12" s="369">
        <f>E12-I12</f>
        <v>-1089092.8800000001</v>
      </c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</row>
    <row r="13" spans="1:22" s="287" customFormat="1" ht="18" customHeight="1" thickBot="1">
      <c r="A13" s="284" t="s">
        <v>117</v>
      </c>
      <c r="B13" s="284"/>
      <c r="C13" s="288" t="s">
        <v>290</v>
      </c>
      <c r="D13" s="438">
        <v>1617900</v>
      </c>
      <c r="E13" s="434">
        <v>0</v>
      </c>
      <c r="F13" s="441">
        <v>1489773.74</v>
      </c>
      <c r="G13" s="286"/>
      <c r="H13" s="286"/>
      <c r="I13" s="286">
        <f>F13</f>
        <v>1489773.74</v>
      </c>
      <c r="J13" s="285">
        <f aca="true" t="shared" si="1" ref="J13:J53">D13-F13</f>
        <v>128126.26000000001</v>
      </c>
      <c r="K13" s="369">
        <f>E13-I13</f>
        <v>-1489773.74</v>
      </c>
      <c r="L13" s="383"/>
      <c r="M13" s="382"/>
      <c r="N13" s="382"/>
      <c r="O13" s="382"/>
      <c r="P13" s="382"/>
      <c r="Q13" s="382"/>
      <c r="R13" s="382"/>
      <c r="S13" s="382"/>
      <c r="T13" s="382"/>
      <c r="U13" s="382"/>
      <c r="V13" s="382"/>
    </row>
    <row r="14" spans="1:22" s="287" customFormat="1" ht="18" customHeight="1" thickBot="1">
      <c r="A14" s="284" t="s">
        <v>117</v>
      </c>
      <c r="B14" s="284"/>
      <c r="C14" s="288" t="s">
        <v>290</v>
      </c>
      <c r="D14" s="439">
        <v>993100</v>
      </c>
      <c r="E14" s="433">
        <v>993100</v>
      </c>
      <c r="F14" s="441">
        <v>568177.13</v>
      </c>
      <c r="G14" s="286">
        <v>993100</v>
      </c>
      <c r="H14" s="286">
        <v>993100</v>
      </c>
      <c r="I14" s="286">
        <v>993100</v>
      </c>
      <c r="J14" s="285">
        <f t="shared" si="1"/>
        <v>424922.87</v>
      </c>
      <c r="K14" s="37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</row>
    <row r="15" spans="1:22" s="287" customFormat="1" ht="18" customHeight="1" thickBot="1">
      <c r="A15" s="284" t="s">
        <v>117</v>
      </c>
      <c r="B15" s="284"/>
      <c r="C15" s="288" t="s">
        <v>483</v>
      </c>
      <c r="D15" s="439">
        <v>24242.01</v>
      </c>
      <c r="E15" s="434">
        <v>0</v>
      </c>
      <c r="F15" s="441">
        <v>24242.01</v>
      </c>
      <c r="G15" s="286"/>
      <c r="H15" s="286"/>
      <c r="I15" s="286">
        <f>F15</f>
        <v>24242.01</v>
      </c>
      <c r="J15" s="285">
        <f>D15-F15</f>
        <v>0</v>
      </c>
      <c r="K15" s="369">
        <f>E15-I15</f>
        <v>-24242.01</v>
      </c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</row>
    <row r="16" spans="1:22" s="287" customFormat="1" ht="18" customHeight="1" thickBot="1">
      <c r="A16" s="284" t="s">
        <v>117</v>
      </c>
      <c r="B16" s="284"/>
      <c r="C16" s="288" t="s">
        <v>483</v>
      </c>
      <c r="D16" s="440">
        <v>1072491.95</v>
      </c>
      <c r="E16" s="433">
        <v>1072491.95</v>
      </c>
      <c r="F16" s="442">
        <v>1072491.95</v>
      </c>
      <c r="G16" s="286">
        <v>993100</v>
      </c>
      <c r="H16" s="286">
        <v>993100</v>
      </c>
      <c r="I16" s="286">
        <v>993100</v>
      </c>
      <c r="J16" s="285">
        <f>D16-F16</f>
        <v>0</v>
      </c>
      <c r="K16" s="37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</row>
    <row r="17" spans="1:22" s="200" customFormat="1" ht="15" customHeight="1" thickBot="1">
      <c r="A17" s="214"/>
      <c r="B17" s="215"/>
      <c r="C17" s="216"/>
      <c r="D17" s="217"/>
      <c r="E17" s="217"/>
      <c r="F17" s="217"/>
      <c r="G17" s="218"/>
      <c r="H17" s="218"/>
      <c r="I17" s="217"/>
      <c r="J17" s="217"/>
      <c r="K17" s="201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</row>
    <row r="18" spans="1:22" s="197" customFormat="1" ht="51.75" customHeight="1" thickBot="1">
      <c r="A18" s="329" t="s">
        <v>379</v>
      </c>
      <c r="B18" s="338"/>
      <c r="C18" s="331" t="s">
        <v>380</v>
      </c>
      <c r="D18" s="332">
        <f>D19</f>
        <v>3643</v>
      </c>
      <c r="E18" s="332">
        <v>0</v>
      </c>
      <c r="F18" s="332">
        <f>F19</f>
        <v>0</v>
      </c>
      <c r="G18" s="332"/>
      <c r="H18" s="332"/>
      <c r="I18" s="332">
        <f>F18</f>
        <v>0</v>
      </c>
      <c r="J18" s="332">
        <f t="shared" si="1"/>
        <v>3643</v>
      </c>
      <c r="K18" s="371">
        <f>E18-I18</f>
        <v>0</v>
      </c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</row>
    <row r="19" spans="1:22" s="198" customFormat="1" ht="18" customHeight="1" thickBot="1">
      <c r="A19" s="219" t="s">
        <v>383</v>
      </c>
      <c r="B19" s="228"/>
      <c r="C19" s="221" t="s">
        <v>385</v>
      </c>
      <c r="D19" s="286">
        <v>3643</v>
      </c>
      <c r="E19" s="286">
        <v>0</v>
      </c>
      <c r="F19" s="286">
        <v>0</v>
      </c>
      <c r="G19" s="218"/>
      <c r="H19" s="218"/>
      <c r="I19" s="218">
        <f>F19</f>
        <v>0</v>
      </c>
      <c r="J19" s="217">
        <f t="shared" si="1"/>
        <v>3643</v>
      </c>
      <c r="K19" s="372">
        <f>E19-I19</f>
        <v>0</v>
      </c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</row>
    <row r="20" spans="1:22" s="198" customFormat="1" ht="15" customHeight="1" thickBot="1">
      <c r="A20" s="214"/>
      <c r="B20" s="228"/>
      <c r="C20" s="216"/>
      <c r="D20" s="217"/>
      <c r="E20" s="217"/>
      <c r="F20" s="217"/>
      <c r="G20" s="217"/>
      <c r="H20" s="217"/>
      <c r="I20" s="217"/>
      <c r="J20" s="217"/>
      <c r="K20" s="372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</row>
    <row r="21" spans="1:22" s="27" customFormat="1" ht="51.75" customHeight="1" thickBot="1">
      <c r="A21" s="329" t="s">
        <v>381</v>
      </c>
      <c r="B21" s="338"/>
      <c r="C21" s="331" t="s">
        <v>384</v>
      </c>
      <c r="D21" s="332">
        <f>D22+D23</f>
        <v>8500</v>
      </c>
      <c r="E21" s="332">
        <f aca="true" t="shared" si="2" ref="E21:K21">E22+E23</f>
        <v>0</v>
      </c>
      <c r="F21" s="332">
        <f t="shared" si="2"/>
        <v>4750</v>
      </c>
      <c r="G21" s="332">
        <f t="shared" si="2"/>
        <v>0</v>
      </c>
      <c r="H21" s="332">
        <f t="shared" si="2"/>
        <v>0</v>
      </c>
      <c r="I21" s="332">
        <f t="shared" si="2"/>
        <v>4750</v>
      </c>
      <c r="J21" s="332">
        <f t="shared" si="2"/>
        <v>3750</v>
      </c>
      <c r="K21" s="332">
        <f t="shared" si="2"/>
        <v>-4750</v>
      </c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</row>
    <row r="22" spans="1:22" s="27" customFormat="1" ht="18" customHeight="1" thickBot="1">
      <c r="A22" s="219" t="s">
        <v>110</v>
      </c>
      <c r="B22" s="224"/>
      <c r="C22" s="225" t="s">
        <v>514</v>
      </c>
      <c r="D22" s="286">
        <v>4750</v>
      </c>
      <c r="E22" s="286">
        <v>0</v>
      </c>
      <c r="F22" s="286">
        <v>4750</v>
      </c>
      <c r="G22" s="222"/>
      <c r="H22" s="222"/>
      <c r="I22" s="222">
        <f>F22</f>
        <v>4750</v>
      </c>
      <c r="J22" s="226">
        <f t="shared" si="1"/>
        <v>0</v>
      </c>
      <c r="K22" s="192">
        <f>E22-I22</f>
        <v>-4750</v>
      </c>
      <c r="L22" s="381" t="s">
        <v>519</v>
      </c>
      <c r="M22" s="381"/>
      <c r="N22" s="381"/>
      <c r="O22" s="381"/>
      <c r="P22" s="381"/>
      <c r="Q22" s="381"/>
      <c r="R22" s="381"/>
      <c r="S22" s="381"/>
      <c r="T22" s="381"/>
      <c r="U22" s="381"/>
      <c r="V22" s="381"/>
    </row>
    <row r="23" spans="1:22" s="27" customFormat="1" ht="18" customHeight="1" thickBot="1">
      <c r="A23" s="219" t="s">
        <v>383</v>
      </c>
      <c r="B23" s="224"/>
      <c r="C23" s="225" t="s">
        <v>386</v>
      </c>
      <c r="D23" s="286">
        <v>3750</v>
      </c>
      <c r="E23" s="286">
        <v>0</v>
      </c>
      <c r="F23" s="286">
        <v>0</v>
      </c>
      <c r="G23" s="222"/>
      <c r="H23" s="222"/>
      <c r="I23" s="222">
        <f>F23</f>
        <v>0</v>
      </c>
      <c r="J23" s="226">
        <f>D23-F23</f>
        <v>3750</v>
      </c>
      <c r="K23" s="192">
        <f>E23-I23</f>
        <v>0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</row>
    <row r="24" spans="1:22" s="27" customFormat="1" ht="13.5" customHeight="1" thickBot="1">
      <c r="A24" s="229"/>
      <c r="B24" s="224"/>
      <c r="C24" s="230"/>
      <c r="D24" s="226"/>
      <c r="E24" s="226"/>
      <c r="F24" s="226"/>
      <c r="G24" s="226"/>
      <c r="H24" s="226"/>
      <c r="I24" s="226"/>
      <c r="J24" s="217"/>
      <c r="K24" s="192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</row>
    <row r="25" spans="1:22" s="27" customFormat="1" ht="33.75" customHeight="1" thickBot="1">
      <c r="A25" s="343" t="s">
        <v>316</v>
      </c>
      <c r="B25" s="330"/>
      <c r="C25" s="331" t="s">
        <v>264</v>
      </c>
      <c r="D25" s="332">
        <f>D26+D27</f>
        <v>1254401</v>
      </c>
      <c r="E25" s="332">
        <f>E26+E27</f>
        <v>1274389.0599999998</v>
      </c>
      <c r="F25" s="332">
        <f>F26+F27</f>
        <v>994214.7</v>
      </c>
      <c r="G25" s="332"/>
      <c r="H25" s="332"/>
      <c r="I25" s="332">
        <f>F25</f>
        <v>994214.7</v>
      </c>
      <c r="J25" s="332">
        <f t="shared" si="1"/>
        <v>260186.30000000005</v>
      </c>
      <c r="K25" s="373">
        <f>E25-I25</f>
        <v>280174.35999999987</v>
      </c>
      <c r="L25" s="381" t="s">
        <v>518</v>
      </c>
      <c r="M25" s="381"/>
      <c r="N25" s="381"/>
      <c r="O25" s="381"/>
      <c r="P25" s="381"/>
      <c r="Q25" s="381"/>
      <c r="R25" s="381"/>
      <c r="S25" s="381"/>
      <c r="T25" s="381"/>
      <c r="U25" s="381"/>
      <c r="V25" s="381"/>
    </row>
    <row r="26" spans="1:22" s="34" customFormat="1" ht="18" customHeight="1" thickBot="1">
      <c r="A26" s="219" t="s">
        <v>104</v>
      </c>
      <c r="B26" s="220"/>
      <c r="C26" s="225" t="s">
        <v>265</v>
      </c>
      <c r="D26" s="433">
        <v>963442</v>
      </c>
      <c r="E26" s="286">
        <v>1071259.63</v>
      </c>
      <c r="F26" s="456">
        <v>790318.69</v>
      </c>
      <c r="G26" s="222"/>
      <c r="H26" s="222"/>
      <c r="I26" s="222">
        <f>F26</f>
        <v>790318.69</v>
      </c>
      <c r="J26" s="217">
        <f t="shared" si="1"/>
        <v>173123.31000000006</v>
      </c>
      <c r="K26" s="193">
        <f>E26-I26</f>
        <v>280940.93999999994</v>
      </c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</row>
    <row r="27" spans="1:22" s="34" customFormat="1" ht="18" customHeight="1" thickBot="1">
      <c r="A27" s="219" t="s">
        <v>108</v>
      </c>
      <c r="B27" s="223"/>
      <c r="C27" s="225" t="s">
        <v>266</v>
      </c>
      <c r="D27" s="433">
        <v>290959</v>
      </c>
      <c r="E27" s="286">
        <v>203129.43</v>
      </c>
      <c r="F27" s="456">
        <v>203896.01</v>
      </c>
      <c r="G27" s="222"/>
      <c r="H27" s="222"/>
      <c r="I27" s="222">
        <f>F27</f>
        <v>203896.01</v>
      </c>
      <c r="J27" s="217">
        <f t="shared" si="1"/>
        <v>87062.98999999999</v>
      </c>
      <c r="K27" s="193">
        <f>E27-I27</f>
        <v>-766.5800000000163</v>
      </c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</row>
    <row r="28" spans="1:22" s="27" customFormat="1" ht="15" customHeight="1" thickBot="1">
      <c r="A28" s="229"/>
      <c r="B28" s="224"/>
      <c r="C28" s="231"/>
      <c r="D28" s="217"/>
      <c r="E28" s="217"/>
      <c r="F28" s="217"/>
      <c r="G28" s="226"/>
      <c r="H28" s="226"/>
      <c r="I28" s="226"/>
      <c r="J28" s="217"/>
      <c r="K28" s="193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</row>
    <row r="29" spans="1:22" s="27" customFormat="1" ht="36.75" customHeight="1" thickBot="1">
      <c r="A29" s="329" t="s">
        <v>317</v>
      </c>
      <c r="B29" s="338"/>
      <c r="C29" s="331" t="s">
        <v>267</v>
      </c>
      <c r="D29" s="332">
        <f>D30+D31</f>
        <v>5133549</v>
      </c>
      <c r="E29" s="332">
        <f>E30+E31</f>
        <v>4862449.27</v>
      </c>
      <c r="F29" s="332">
        <f>F30+F31</f>
        <v>4286746.569999999</v>
      </c>
      <c r="G29" s="332"/>
      <c r="H29" s="332"/>
      <c r="I29" s="332">
        <f>F29</f>
        <v>4286746.569999999</v>
      </c>
      <c r="J29" s="332">
        <f t="shared" si="1"/>
        <v>846802.4300000006</v>
      </c>
      <c r="K29" s="373">
        <f>E29-I29</f>
        <v>575702.7000000002</v>
      </c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</row>
    <row r="30" spans="1:22" s="34" customFormat="1" ht="18" customHeight="1" thickBot="1">
      <c r="A30" s="219" t="s">
        <v>104</v>
      </c>
      <c r="B30" s="220"/>
      <c r="C30" s="225" t="s">
        <v>268</v>
      </c>
      <c r="D30" s="433">
        <v>3934879</v>
      </c>
      <c r="E30" s="433">
        <v>3675899.26</v>
      </c>
      <c r="F30" s="456">
        <v>3318428.2099999995</v>
      </c>
      <c r="G30" s="222"/>
      <c r="H30" s="222"/>
      <c r="I30" s="222">
        <f>F30</f>
        <v>3318428.2099999995</v>
      </c>
      <c r="J30" s="217">
        <f t="shared" si="1"/>
        <v>616450.7900000005</v>
      </c>
      <c r="K30" s="193">
        <f>E30-I30</f>
        <v>357471.0500000003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</row>
    <row r="31" spans="1:22" s="34" customFormat="1" ht="18" customHeight="1" thickBot="1">
      <c r="A31" s="219" t="s">
        <v>108</v>
      </c>
      <c r="B31" s="223"/>
      <c r="C31" s="225" t="s">
        <v>269</v>
      </c>
      <c r="D31" s="433">
        <v>1198670</v>
      </c>
      <c r="E31" s="433">
        <v>1186550.01</v>
      </c>
      <c r="F31" s="456">
        <v>968318.3599999996</v>
      </c>
      <c r="G31" s="222"/>
      <c r="H31" s="222"/>
      <c r="I31" s="222">
        <f>F31</f>
        <v>968318.3599999996</v>
      </c>
      <c r="J31" s="217">
        <f t="shared" si="1"/>
        <v>230351.64000000036</v>
      </c>
      <c r="K31" s="193">
        <f>E31-I31</f>
        <v>218231.65000000037</v>
      </c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</row>
    <row r="32" spans="1:22" s="34" customFormat="1" ht="15" customHeight="1" thickBot="1">
      <c r="A32" s="219"/>
      <c r="B32" s="223"/>
      <c r="C32" s="225"/>
      <c r="D32" s="218"/>
      <c r="E32" s="218"/>
      <c r="F32" s="218"/>
      <c r="G32" s="222"/>
      <c r="H32" s="222"/>
      <c r="I32" s="222"/>
      <c r="J32" s="217"/>
      <c r="K32" s="193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</row>
    <row r="33" spans="1:22" s="202" customFormat="1" ht="51" customHeight="1" thickBot="1">
      <c r="A33" s="329" t="s">
        <v>431</v>
      </c>
      <c r="B33" s="338"/>
      <c r="C33" s="331" t="s">
        <v>432</v>
      </c>
      <c r="D33" s="332">
        <f>D34</f>
        <v>15000</v>
      </c>
      <c r="E33" s="332">
        <f>E34</f>
        <v>3675899.26</v>
      </c>
      <c r="F33" s="332">
        <f>F34</f>
        <v>5100</v>
      </c>
      <c r="G33" s="332"/>
      <c r="H33" s="332"/>
      <c r="I33" s="332">
        <f>F33</f>
        <v>5100</v>
      </c>
      <c r="J33" s="332">
        <f t="shared" si="1"/>
        <v>9900</v>
      </c>
      <c r="K33" s="201">
        <f>E33-I33</f>
        <v>3670799.26</v>
      </c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</row>
    <row r="34" spans="1:22" s="200" customFormat="1" ht="18" customHeight="1" thickBot="1">
      <c r="A34" s="219" t="s">
        <v>106</v>
      </c>
      <c r="B34" s="273"/>
      <c r="C34" s="221" t="s">
        <v>433</v>
      </c>
      <c r="D34" s="433">
        <v>15000</v>
      </c>
      <c r="E34" s="433">
        <v>3675899.26</v>
      </c>
      <c r="F34" s="433">
        <v>5100</v>
      </c>
      <c r="G34" s="218"/>
      <c r="H34" s="218"/>
      <c r="I34" s="218">
        <f>F34</f>
        <v>5100</v>
      </c>
      <c r="J34" s="217">
        <f t="shared" si="1"/>
        <v>9900</v>
      </c>
      <c r="K34" s="374">
        <f>E34-I34</f>
        <v>3670799.26</v>
      </c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</row>
    <row r="35" spans="1:22" s="27" customFormat="1" ht="15" customHeight="1" thickBot="1">
      <c r="A35" s="229"/>
      <c r="B35" s="224"/>
      <c r="C35" s="230"/>
      <c r="D35" s="217"/>
      <c r="E35" s="217"/>
      <c r="F35" s="217"/>
      <c r="G35" s="226"/>
      <c r="H35" s="226"/>
      <c r="I35" s="226"/>
      <c r="J35" s="217"/>
      <c r="K35" s="192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</row>
    <row r="36" spans="1:22" s="27" customFormat="1" ht="48.75" customHeight="1" thickBot="1">
      <c r="A36" s="329" t="s">
        <v>318</v>
      </c>
      <c r="B36" s="338"/>
      <c r="C36" s="331" t="s">
        <v>270</v>
      </c>
      <c r="D36" s="332">
        <f aca="true" t="shared" si="3" ref="D36:I36">D37+D38+D39+D40+D41+D42</f>
        <v>94514.95</v>
      </c>
      <c r="E36" s="332">
        <f t="shared" si="3"/>
        <v>118509.61</v>
      </c>
      <c r="F36" s="332">
        <f t="shared" si="3"/>
        <v>9588.33</v>
      </c>
      <c r="G36" s="332">
        <f t="shared" si="3"/>
        <v>0</v>
      </c>
      <c r="H36" s="332">
        <f t="shared" si="3"/>
        <v>0</v>
      </c>
      <c r="I36" s="332">
        <f t="shared" si="3"/>
        <v>9588.33</v>
      </c>
      <c r="J36" s="332">
        <f t="shared" si="1"/>
        <v>84926.62</v>
      </c>
      <c r="K36" s="373">
        <f aca="true" t="shared" si="4" ref="K36:K41">E36-I36</f>
        <v>108921.28</v>
      </c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</row>
    <row r="37" spans="1:22" s="27" customFormat="1" ht="18" customHeight="1" thickBot="1">
      <c r="A37" s="219" t="s">
        <v>106</v>
      </c>
      <c r="B37" s="232"/>
      <c r="C37" s="221" t="s">
        <v>274</v>
      </c>
      <c r="D37" s="433">
        <v>0</v>
      </c>
      <c r="E37" s="433">
        <v>2618</v>
      </c>
      <c r="F37" s="433">
        <v>0</v>
      </c>
      <c r="G37" s="218"/>
      <c r="H37" s="218"/>
      <c r="I37" s="218">
        <f aca="true" t="shared" si="5" ref="I37:I42">F37</f>
        <v>0</v>
      </c>
      <c r="J37" s="217">
        <f t="shared" si="1"/>
        <v>0</v>
      </c>
      <c r="K37" s="374">
        <f t="shared" si="4"/>
        <v>2618</v>
      </c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</row>
    <row r="38" spans="1:22" s="27" customFormat="1" ht="18" customHeight="1" thickBot="1">
      <c r="A38" s="219" t="s">
        <v>113</v>
      </c>
      <c r="B38" s="232"/>
      <c r="C38" s="221" t="s">
        <v>271</v>
      </c>
      <c r="D38" s="433">
        <v>10000</v>
      </c>
      <c r="E38" s="433">
        <v>2618</v>
      </c>
      <c r="F38" s="433">
        <v>0</v>
      </c>
      <c r="G38" s="218"/>
      <c r="H38" s="218"/>
      <c r="I38" s="218">
        <f t="shared" si="5"/>
        <v>0</v>
      </c>
      <c r="J38" s="217">
        <f t="shared" si="1"/>
        <v>10000</v>
      </c>
      <c r="K38" s="374">
        <f t="shared" si="4"/>
        <v>2618</v>
      </c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</row>
    <row r="39" spans="1:22" s="34" customFormat="1" ht="18" customHeight="1" thickBot="1">
      <c r="A39" s="219" t="s">
        <v>117</v>
      </c>
      <c r="B39" s="232"/>
      <c r="C39" s="221" t="s">
        <v>272</v>
      </c>
      <c r="D39" s="433">
        <v>8584.5</v>
      </c>
      <c r="E39" s="433">
        <v>32914.01</v>
      </c>
      <c r="F39" s="433">
        <v>8584.5</v>
      </c>
      <c r="G39" s="218"/>
      <c r="H39" s="218"/>
      <c r="I39" s="218">
        <f t="shared" si="5"/>
        <v>8584.5</v>
      </c>
      <c r="J39" s="217">
        <f t="shared" si="1"/>
        <v>0</v>
      </c>
      <c r="K39" s="374">
        <f t="shared" si="4"/>
        <v>24329.510000000002</v>
      </c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</row>
    <row r="40" spans="1:22" s="34" customFormat="1" ht="18" customHeight="1" thickBot="1">
      <c r="A40" s="219" t="s">
        <v>110</v>
      </c>
      <c r="B40" s="223"/>
      <c r="C40" s="225" t="s">
        <v>273</v>
      </c>
      <c r="D40" s="433">
        <v>72930.45</v>
      </c>
      <c r="E40" s="433">
        <v>63969.6</v>
      </c>
      <c r="F40" s="433">
        <v>0</v>
      </c>
      <c r="G40" s="222"/>
      <c r="H40" s="222"/>
      <c r="I40" s="222">
        <f t="shared" si="5"/>
        <v>0</v>
      </c>
      <c r="J40" s="217">
        <f t="shared" si="1"/>
        <v>72930.45</v>
      </c>
      <c r="K40" s="193">
        <f t="shared" si="4"/>
        <v>63969.6</v>
      </c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</row>
    <row r="41" spans="1:22" s="34" customFormat="1" ht="18" customHeight="1" thickBot="1">
      <c r="A41" s="284" t="s">
        <v>127</v>
      </c>
      <c r="B41" s="312"/>
      <c r="C41" s="288" t="s">
        <v>351</v>
      </c>
      <c r="D41" s="433">
        <v>1420</v>
      </c>
      <c r="E41" s="433">
        <v>8195</v>
      </c>
      <c r="F41" s="433">
        <v>290.83</v>
      </c>
      <c r="G41" s="286"/>
      <c r="H41" s="286"/>
      <c r="I41" s="286">
        <f t="shared" si="5"/>
        <v>290.83</v>
      </c>
      <c r="J41" s="285">
        <f t="shared" si="1"/>
        <v>1129.17</v>
      </c>
      <c r="K41" s="193">
        <f t="shared" si="4"/>
        <v>7904.17</v>
      </c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</row>
    <row r="42" spans="1:22" s="202" customFormat="1" ht="15" customHeight="1" thickBot="1">
      <c r="A42" s="284" t="s">
        <v>127</v>
      </c>
      <c r="B42" s="312"/>
      <c r="C42" s="288" t="s">
        <v>487</v>
      </c>
      <c r="D42" s="433">
        <v>1580</v>
      </c>
      <c r="E42" s="433">
        <v>8195</v>
      </c>
      <c r="F42" s="433">
        <v>713</v>
      </c>
      <c r="G42" s="286"/>
      <c r="H42" s="286"/>
      <c r="I42" s="286">
        <f t="shared" si="5"/>
        <v>713</v>
      </c>
      <c r="J42" s="285">
        <f>D42-F42</f>
        <v>867</v>
      </c>
      <c r="K42" s="201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</row>
    <row r="43" spans="1:22" s="313" customFormat="1" ht="15" customHeight="1" thickBot="1">
      <c r="A43" s="284"/>
      <c r="B43" s="312"/>
      <c r="C43" s="288"/>
      <c r="D43" s="433"/>
      <c r="E43" s="433"/>
      <c r="F43" s="433"/>
      <c r="G43" s="286"/>
      <c r="H43" s="286"/>
      <c r="I43" s="286"/>
      <c r="J43" s="285"/>
      <c r="K43" s="369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</row>
    <row r="44" spans="1:22" s="313" customFormat="1" ht="42.75" customHeight="1" thickBot="1">
      <c r="A44" s="329" t="s">
        <v>434</v>
      </c>
      <c r="B44" s="330"/>
      <c r="C44" s="331" t="s">
        <v>387</v>
      </c>
      <c r="D44" s="332">
        <f>D45</f>
        <v>336069.05</v>
      </c>
      <c r="E44" s="332">
        <v>137831.16</v>
      </c>
      <c r="F44" s="332">
        <f>F45</f>
        <v>76200.38</v>
      </c>
      <c r="G44" s="332"/>
      <c r="H44" s="332"/>
      <c r="I44" s="332">
        <f>F44</f>
        <v>76200.38</v>
      </c>
      <c r="J44" s="332">
        <f t="shared" si="1"/>
        <v>259868.66999999998</v>
      </c>
      <c r="K44" s="369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</row>
    <row r="45" spans="1:22" s="313" customFormat="1" ht="15.75" customHeight="1" thickBot="1">
      <c r="A45" s="284" t="s">
        <v>106</v>
      </c>
      <c r="B45" s="314"/>
      <c r="C45" s="288" t="s">
        <v>388</v>
      </c>
      <c r="D45" s="433">
        <v>336069.05</v>
      </c>
      <c r="E45" s="433">
        <v>137831.16</v>
      </c>
      <c r="F45" s="433">
        <v>76200.38</v>
      </c>
      <c r="G45" s="286"/>
      <c r="H45" s="286"/>
      <c r="I45" s="286">
        <f>F45</f>
        <v>76200.38</v>
      </c>
      <c r="J45" s="285">
        <f t="shared" si="1"/>
        <v>259868.66999999998</v>
      </c>
      <c r="K45" s="369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</row>
    <row r="46" spans="1:22" s="313" customFormat="1" ht="15" customHeight="1" thickBot="1">
      <c r="A46" s="284"/>
      <c r="B46" s="312"/>
      <c r="C46" s="288"/>
      <c r="D46" s="286"/>
      <c r="E46" s="286"/>
      <c r="F46" s="286"/>
      <c r="G46" s="286"/>
      <c r="H46" s="286"/>
      <c r="I46" s="286"/>
      <c r="J46" s="285"/>
      <c r="K46" s="375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</row>
    <row r="47" spans="1:22" s="34" customFormat="1" ht="63.75" customHeight="1" thickBot="1">
      <c r="A47" s="329" t="s">
        <v>340</v>
      </c>
      <c r="B47" s="338"/>
      <c r="C47" s="331" t="s">
        <v>389</v>
      </c>
      <c r="D47" s="332">
        <f>D48+D49</f>
        <v>153400</v>
      </c>
      <c r="E47" s="332">
        <f>E48+E49</f>
        <v>162000</v>
      </c>
      <c r="F47" s="332">
        <f>F48+F49</f>
        <v>118507.72</v>
      </c>
      <c r="G47" s="332"/>
      <c r="H47" s="332"/>
      <c r="I47" s="332">
        <f>F47</f>
        <v>118507.72</v>
      </c>
      <c r="J47" s="332">
        <f t="shared" si="1"/>
        <v>34892.28</v>
      </c>
      <c r="K47" s="376">
        <f>E47-I47</f>
        <v>43492.28</v>
      </c>
      <c r="L47" s="389"/>
      <c r="M47" s="387"/>
      <c r="N47" s="387"/>
      <c r="O47" s="387"/>
      <c r="P47" s="387"/>
      <c r="Q47" s="387"/>
      <c r="R47" s="387"/>
      <c r="S47" s="387"/>
      <c r="T47" s="387"/>
      <c r="U47" s="387"/>
      <c r="V47" s="387"/>
    </row>
    <row r="48" spans="1:22" s="34" customFormat="1" ht="18" customHeight="1" thickBot="1">
      <c r="A48" s="219" t="s">
        <v>104</v>
      </c>
      <c r="B48" s="220"/>
      <c r="C48" s="225" t="s">
        <v>390</v>
      </c>
      <c r="D48" s="433">
        <v>107862</v>
      </c>
      <c r="E48" s="433">
        <v>122694.33</v>
      </c>
      <c r="F48" s="456">
        <v>76170.45000000001</v>
      </c>
      <c r="G48" s="222"/>
      <c r="H48" s="222"/>
      <c r="I48" s="222">
        <f>F48</f>
        <v>76170.45000000001</v>
      </c>
      <c r="J48" s="217">
        <f t="shared" si="1"/>
        <v>31691.54999999999</v>
      </c>
      <c r="K48" s="193">
        <f>E48-I48</f>
        <v>46523.87999999999</v>
      </c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</row>
    <row r="49" spans="1:22" s="27" customFormat="1" ht="18" customHeight="1" thickBot="1">
      <c r="A49" s="219" t="s">
        <v>108</v>
      </c>
      <c r="B49" s="223"/>
      <c r="C49" s="225" t="s">
        <v>391</v>
      </c>
      <c r="D49" s="433">
        <v>45538</v>
      </c>
      <c r="E49" s="433">
        <v>39305.67</v>
      </c>
      <c r="F49" s="456">
        <v>42337.27</v>
      </c>
      <c r="G49" s="222"/>
      <c r="H49" s="222"/>
      <c r="I49" s="222">
        <f>F49</f>
        <v>42337.27</v>
      </c>
      <c r="J49" s="217">
        <f t="shared" si="1"/>
        <v>3200.730000000003</v>
      </c>
      <c r="K49" s="193">
        <f>J49</f>
        <v>3200.730000000003</v>
      </c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</row>
    <row r="50" spans="1:22" s="27" customFormat="1" ht="15" customHeight="1" thickBot="1">
      <c r="A50" s="199"/>
      <c r="B50" s="199"/>
      <c r="C50" s="199"/>
      <c r="D50" s="199"/>
      <c r="E50" s="199"/>
      <c r="F50" s="199"/>
      <c r="G50" s="199"/>
      <c r="H50" s="199"/>
      <c r="I50" s="199"/>
      <c r="J50" s="217"/>
      <c r="K50" s="193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</row>
    <row r="51" spans="1:22" s="34" customFormat="1" ht="72.75" customHeight="1" thickBot="1">
      <c r="A51" s="329" t="s">
        <v>341</v>
      </c>
      <c r="B51" s="338"/>
      <c r="C51" s="331" t="s">
        <v>392</v>
      </c>
      <c r="D51" s="332">
        <f>D55+D54+D53+D52</f>
        <v>0</v>
      </c>
      <c r="E51" s="332" t="e">
        <f>E55+#REF!</f>
        <v>#REF!</v>
      </c>
      <c r="F51" s="332">
        <f>F52+F53+F54+F55</f>
        <v>0</v>
      </c>
      <c r="G51" s="332"/>
      <c r="H51" s="332"/>
      <c r="I51" s="332">
        <f>F51</f>
        <v>0</v>
      </c>
      <c r="J51" s="332">
        <f t="shared" si="1"/>
        <v>0</v>
      </c>
      <c r="K51" s="373" t="e">
        <f>#REF!+K57+#REF!</f>
        <v>#REF!</v>
      </c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</row>
    <row r="52" spans="1:22" s="27" customFormat="1" ht="18" customHeight="1" thickBot="1">
      <c r="A52" s="219" t="s">
        <v>156</v>
      </c>
      <c r="B52" s="224"/>
      <c r="C52" s="225" t="s">
        <v>287</v>
      </c>
      <c r="D52" s="433">
        <v>0</v>
      </c>
      <c r="E52" s="433">
        <v>1000</v>
      </c>
      <c r="F52" s="433">
        <v>0</v>
      </c>
      <c r="G52" s="222"/>
      <c r="H52" s="222"/>
      <c r="I52" s="222">
        <f>F52</f>
        <v>0</v>
      </c>
      <c r="J52" s="217">
        <f t="shared" si="1"/>
        <v>0</v>
      </c>
      <c r="K52" s="193">
        <f>E52-I52</f>
        <v>1000</v>
      </c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</row>
    <row r="53" spans="1:22" s="27" customFormat="1" ht="18" customHeight="1" thickBot="1">
      <c r="A53" s="219" t="s">
        <v>110</v>
      </c>
      <c r="B53" s="224"/>
      <c r="C53" s="225" t="s">
        <v>393</v>
      </c>
      <c r="D53" s="433">
        <v>0</v>
      </c>
      <c r="E53" s="433">
        <v>4100</v>
      </c>
      <c r="F53" s="433">
        <v>0</v>
      </c>
      <c r="G53" s="226"/>
      <c r="H53" s="226"/>
      <c r="I53" s="222">
        <f>F53</f>
        <v>0</v>
      </c>
      <c r="J53" s="217">
        <f t="shared" si="1"/>
        <v>0</v>
      </c>
      <c r="K53" s="193">
        <f>E53-I53</f>
        <v>4100</v>
      </c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</row>
    <row r="54" spans="1:22" s="27" customFormat="1" ht="18" customHeight="1" thickBot="1">
      <c r="A54" s="219" t="s">
        <v>156</v>
      </c>
      <c r="B54" s="224"/>
      <c r="C54" s="225" t="s">
        <v>287</v>
      </c>
      <c r="D54" s="433">
        <v>0</v>
      </c>
      <c r="E54" s="433">
        <v>1000</v>
      </c>
      <c r="F54" s="433">
        <v>0</v>
      </c>
      <c r="G54" s="222"/>
      <c r="H54" s="222"/>
      <c r="I54" s="222">
        <f>F54</f>
        <v>0</v>
      </c>
      <c r="J54" s="217">
        <f aca="true" t="shared" si="6" ref="J54:J122">D54-F54</f>
        <v>0</v>
      </c>
      <c r="K54" s="193">
        <f>E54-I54</f>
        <v>1000</v>
      </c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</row>
    <row r="55" spans="1:22" s="27" customFormat="1" ht="18" customHeight="1" thickBot="1">
      <c r="A55" s="219" t="s">
        <v>131</v>
      </c>
      <c r="B55" s="224"/>
      <c r="C55" s="225" t="s">
        <v>288</v>
      </c>
      <c r="D55" s="433">
        <v>0</v>
      </c>
      <c r="E55" s="433">
        <v>4100</v>
      </c>
      <c r="F55" s="433">
        <v>0</v>
      </c>
      <c r="G55" s="226"/>
      <c r="H55" s="226"/>
      <c r="I55" s="222">
        <f>F55</f>
        <v>0</v>
      </c>
      <c r="J55" s="217">
        <f t="shared" si="6"/>
        <v>0</v>
      </c>
      <c r="K55" s="193">
        <f>E55-I55</f>
        <v>4100</v>
      </c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</row>
    <row r="56" spans="1:22" s="27" customFormat="1" ht="15" customHeight="1" thickBot="1">
      <c r="A56" s="219"/>
      <c r="B56" s="224"/>
      <c r="C56" s="225"/>
      <c r="D56" s="218"/>
      <c r="E56" s="218"/>
      <c r="F56" s="218"/>
      <c r="G56" s="217"/>
      <c r="H56" s="226"/>
      <c r="I56" s="222"/>
      <c r="J56" s="217"/>
      <c r="K56" s="193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</row>
    <row r="57" spans="1:22" s="27" customFormat="1" ht="15" customHeight="1" thickBot="1">
      <c r="A57" s="329" t="s">
        <v>319</v>
      </c>
      <c r="B57" s="330"/>
      <c r="C57" s="331" t="s">
        <v>394</v>
      </c>
      <c r="D57" s="332">
        <f>D60+D59+D58</f>
        <v>9800</v>
      </c>
      <c r="E57" s="332">
        <f>E60+E59+E58</f>
        <v>10219</v>
      </c>
      <c r="F57" s="332">
        <f>F60+F59+F58</f>
        <v>4500</v>
      </c>
      <c r="G57" s="332"/>
      <c r="H57" s="332"/>
      <c r="I57" s="332">
        <f>F57</f>
        <v>4500</v>
      </c>
      <c r="J57" s="332">
        <f t="shared" si="6"/>
        <v>5300</v>
      </c>
      <c r="K57" s="373">
        <f>E57-I57</f>
        <v>5719</v>
      </c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</row>
    <row r="58" spans="1:22" s="313" customFormat="1" ht="15" customHeight="1" thickBot="1">
      <c r="A58" s="284" t="s">
        <v>110</v>
      </c>
      <c r="B58" s="315"/>
      <c r="C58" s="288" t="s">
        <v>494</v>
      </c>
      <c r="D58" s="433">
        <v>3000</v>
      </c>
      <c r="E58" s="433">
        <v>4100</v>
      </c>
      <c r="F58" s="433">
        <v>3000</v>
      </c>
      <c r="G58" s="285"/>
      <c r="H58" s="285"/>
      <c r="I58" s="286">
        <f>F58</f>
        <v>3000</v>
      </c>
      <c r="J58" s="285">
        <f t="shared" si="6"/>
        <v>0</v>
      </c>
      <c r="K58" s="369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</row>
    <row r="59" spans="1:22" s="34" customFormat="1" ht="18" customHeight="1" thickBot="1">
      <c r="A59" s="219" t="s">
        <v>127</v>
      </c>
      <c r="B59" s="220"/>
      <c r="C59" s="225" t="s">
        <v>395</v>
      </c>
      <c r="D59" s="433">
        <v>3800</v>
      </c>
      <c r="E59" s="433">
        <v>0</v>
      </c>
      <c r="F59" s="433">
        <v>1500</v>
      </c>
      <c r="G59" s="222"/>
      <c r="H59" s="222"/>
      <c r="I59" s="222">
        <f>F59</f>
        <v>1500</v>
      </c>
      <c r="J59" s="217">
        <f t="shared" si="6"/>
        <v>2300</v>
      </c>
      <c r="K59" s="193">
        <f>E59-I59</f>
        <v>-1500</v>
      </c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</row>
    <row r="60" spans="1:22" s="34" customFormat="1" ht="18" customHeight="1" thickBot="1">
      <c r="A60" s="219" t="s">
        <v>131</v>
      </c>
      <c r="B60" s="219"/>
      <c r="C60" s="225" t="s">
        <v>396</v>
      </c>
      <c r="D60" s="433">
        <v>3000</v>
      </c>
      <c r="E60" s="433">
        <v>6119</v>
      </c>
      <c r="F60" s="433">
        <v>0</v>
      </c>
      <c r="G60" s="222"/>
      <c r="H60" s="222"/>
      <c r="I60" s="222">
        <f>F60</f>
        <v>0</v>
      </c>
      <c r="J60" s="217">
        <f t="shared" si="6"/>
        <v>3000</v>
      </c>
      <c r="K60" s="193">
        <f>E60-I60</f>
        <v>6119</v>
      </c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</row>
    <row r="61" spans="1:22" s="34" customFormat="1" ht="15" customHeight="1" thickBot="1">
      <c r="A61" s="219"/>
      <c r="B61" s="220"/>
      <c r="C61" s="225"/>
      <c r="D61" s="218"/>
      <c r="E61" s="218"/>
      <c r="F61" s="218"/>
      <c r="G61" s="222"/>
      <c r="H61" s="222"/>
      <c r="I61" s="222"/>
      <c r="J61" s="217"/>
      <c r="K61" s="193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</row>
    <row r="62" spans="1:22" s="202" customFormat="1" ht="47.25" customHeight="1" thickBot="1">
      <c r="A62" s="329" t="s">
        <v>320</v>
      </c>
      <c r="B62" s="330"/>
      <c r="C62" s="331" t="s">
        <v>321</v>
      </c>
      <c r="D62" s="332">
        <f>D63</f>
        <v>120000</v>
      </c>
      <c r="E62" s="332" t="e">
        <f>#REF!</f>
        <v>#REF!</v>
      </c>
      <c r="F62" s="332">
        <f>F63</f>
        <v>80000</v>
      </c>
      <c r="G62" s="332"/>
      <c r="H62" s="332"/>
      <c r="I62" s="332">
        <f>F62</f>
        <v>80000</v>
      </c>
      <c r="J62" s="332">
        <f t="shared" si="6"/>
        <v>40000</v>
      </c>
      <c r="K62" s="201" t="e">
        <f>E62-I62</f>
        <v>#REF!</v>
      </c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</row>
    <row r="63" spans="1:22" s="202" customFormat="1" ht="18" customHeight="1" thickBot="1">
      <c r="A63" s="219" t="s">
        <v>149</v>
      </c>
      <c r="B63" s="233"/>
      <c r="C63" s="221" t="s">
        <v>356</v>
      </c>
      <c r="D63" s="286">
        <v>120000</v>
      </c>
      <c r="E63" s="286" t="e">
        <f>#REF!</f>
        <v>#REF!</v>
      </c>
      <c r="F63" s="433">
        <v>80000</v>
      </c>
      <c r="G63" s="218"/>
      <c r="H63" s="218"/>
      <c r="I63" s="218">
        <f>F63</f>
        <v>80000</v>
      </c>
      <c r="J63" s="217">
        <f t="shared" si="6"/>
        <v>40000</v>
      </c>
      <c r="K63" s="201" t="e">
        <f>E63-I63</f>
        <v>#REF!</v>
      </c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</row>
    <row r="64" spans="1:22" s="34" customFormat="1" ht="15" customHeight="1" thickBot="1">
      <c r="A64" s="219"/>
      <c r="B64" s="220"/>
      <c r="C64" s="221"/>
      <c r="D64" s="218"/>
      <c r="E64" s="218"/>
      <c r="F64" s="218"/>
      <c r="G64" s="222"/>
      <c r="H64" s="222"/>
      <c r="I64" s="222"/>
      <c r="J64" s="217"/>
      <c r="K64" s="193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</row>
    <row r="65" spans="1:22" s="27" customFormat="1" ht="15" customHeight="1" thickBot="1">
      <c r="A65" s="329" t="s">
        <v>323</v>
      </c>
      <c r="B65" s="330"/>
      <c r="C65" s="331" t="s">
        <v>322</v>
      </c>
      <c r="D65" s="332">
        <f>D66</f>
        <v>80000</v>
      </c>
      <c r="E65" s="332">
        <v>0</v>
      </c>
      <c r="F65" s="332">
        <f>F66</f>
        <v>0</v>
      </c>
      <c r="G65" s="332"/>
      <c r="H65" s="332"/>
      <c r="I65" s="332">
        <f>F65</f>
        <v>0</v>
      </c>
      <c r="J65" s="332">
        <f t="shared" si="6"/>
        <v>80000</v>
      </c>
      <c r="K65" s="373">
        <f>E65-I65</f>
        <v>0</v>
      </c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s="202" customFormat="1" ht="18" customHeight="1" thickBot="1">
      <c r="A66" s="219" t="s">
        <v>127</v>
      </c>
      <c r="B66" s="233"/>
      <c r="C66" s="221" t="s">
        <v>349</v>
      </c>
      <c r="D66" s="433">
        <v>80000</v>
      </c>
      <c r="E66" s="433">
        <v>0</v>
      </c>
      <c r="F66" s="433">
        <v>0</v>
      </c>
      <c r="G66" s="218"/>
      <c r="H66" s="218"/>
      <c r="I66" s="218">
        <f>F66</f>
        <v>0</v>
      </c>
      <c r="J66" s="217">
        <f t="shared" si="6"/>
        <v>80000</v>
      </c>
      <c r="K66" s="201">
        <f>E66-I66</f>
        <v>0</v>
      </c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</row>
    <row r="67" spans="1:22" s="202" customFormat="1" ht="15" customHeight="1" thickBot="1">
      <c r="A67" s="214"/>
      <c r="B67" s="233"/>
      <c r="C67" s="216"/>
      <c r="D67" s="217"/>
      <c r="E67" s="217"/>
      <c r="F67" s="217"/>
      <c r="G67" s="217"/>
      <c r="H67" s="217"/>
      <c r="I67" s="217"/>
      <c r="J67" s="217"/>
      <c r="K67" s="201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</row>
    <row r="68" spans="1:22" s="27" customFormat="1" ht="22.5" customHeight="1" thickBot="1">
      <c r="A68" s="329" t="s">
        <v>324</v>
      </c>
      <c r="B68" s="330"/>
      <c r="C68" s="331" t="s">
        <v>325</v>
      </c>
      <c r="D68" s="332">
        <f>D69</f>
        <v>0</v>
      </c>
      <c r="E68" s="332">
        <v>137831.16</v>
      </c>
      <c r="F68" s="332">
        <f>F69</f>
        <v>0</v>
      </c>
      <c r="G68" s="332"/>
      <c r="H68" s="332"/>
      <c r="I68" s="332">
        <f>F68</f>
        <v>0</v>
      </c>
      <c r="J68" s="332">
        <f t="shared" si="6"/>
        <v>0</v>
      </c>
      <c r="K68" s="192">
        <f>E68-I68</f>
        <v>137831.16</v>
      </c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</row>
    <row r="69" spans="1:22" s="202" customFormat="1" ht="18" customHeight="1" thickBot="1">
      <c r="A69" s="219" t="s">
        <v>127</v>
      </c>
      <c r="B69" s="233"/>
      <c r="C69" s="221" t="s">
        <v>350</v>
      </c>
      <c r="D69" s="286">
        <v>0</v>
      </c>
      <c r="E69" s="286">
        <v>137831.16</v>
      </c>
      <c r="F69" s="286">
        <v>0</v>
      </c>
      <c r="G69" s="218"/>
      <c r="H69" s="218"/>
      <c r="I69" s="218">
        <f>F69</f>
        <v>0</v>
      </c>
      <c r="J69" s="217">
        <f t="shared" si="6"/>
        <v>0</v>
      </c>
      <c r="K69" s="201">
        <f>E69-I69</f>
        <v>137831.16</v>
      </c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</row>
    <row r="70" spans="1:22" s="27" customFormat="1" ht="15" customHeight="1" thickBot="1">
      <c r="A70" s="229"/>
      <c r="B70" s="234"/>
      <c r="C70" s="230"/>
      <c r="D70" s="226"/>
      <c r="E70" s="226"/>
      <c r="F70" s="226"/>
      <c r="G70" s="226"/>
      <c r="H70" s="226"/>
      <c r="I70" s="226"/>
      <c r="J70" s="217"/>
      <c r="K70" s="192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</row>
    <row r="71" spans="1:22" s="27" customFormat="1" ht="39.75" customHeight="1" thickBot="1">
      <c r="A71" s="329" t="s">
        <v>326</v>
      </c>
      <c r="B71" s="330"/>
      <c r="C71" s="331" t="s">
        <v>281</v>
      </c>
      <c r="D71" s="332">
        <f>D72+D73</f>
        <v>2994040.63</v>
      </c>
      <c r="E71" s="332" t="e">
        <f>E72+#REF!</f>
        <v>#REF!</v>
      </c>
      <c r="F71" s="332">
        <f>F72+F73</f>
        <v>2341464.1</v>
      </c>
      <c r="G71" s="332"/>
      <c r="H71" s="332"/>
      <c r="I71" s="332">
        <f>F71</f>
        <v>2341464.1</v>
      </c>
      <c r="J71" s="332">
        <f t="shared" si="6"/>
        <v>652576.5299999998</v>
      </c>
      <c r="K71" s="373" t="e">
        <f>E71-I71</f>
        <v>#REF!</v>
      </c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</row>
    <row r="72" spans="1:22" s="34" customFormat="1" ht="18" customHeight="1" thickBot="1">
      <c r="A72" s="219" t="s">
        <v>104</v>
      </c>
      <c r="B72" s="220"/>
      <c r="C72" s="221" t="s">
        <v>282</v>
      </c>
      <c r="D72" s="286">
        <v>2300065</v>
      </c>
      <c r="E72" s="286">
        <v>2015531.4</v>
      </c>
      <c r="F72" s="456">
        <v>1798955.44</v>
      </c>
      <c r="G72" s="222"/>
      <c r="H72" s="222"/>
      <c r="I72" s="222">
        <f>F72</f>
        <v>1798955.44</v>
      </c>
      <c r="J72" s="217">
        <f t="shared" si="6"/>
        <v>501109.56000000006</v>
      </c>
      <c r="K72" s="193">
        <f>E72-I72</f>
        <v>216575.95999999996</v>
      </c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</row>
    <row r="73" spans="1:22" s="34" customFormat="1" ht="18" customHeight="1" thickBot="1">
      <c r="A73" s="219" t="s">
        <v>108</v>
      </c>
      <c r="B73" s="220"/>
      <c r="C73" s="221" t="s">
        <v>283</v>
      </c>
      <c r="D73" s="286">
        <v>693975.63</v>
      </c>
      <c r="E73" s="286">
        <v>2015531.4</v>
      </c>
      <c r="F73" s="456">
        <v>542508.66</v>
      </c>
      <c r="G73" s="222"/>
      <c r="H73" s="222"/>
      <c r="I73" s="222">
        <f>F73</f>
        <v>542508.66</v>
      </c>
      <c r="J73" s="217">
        <f t="shared" si="6"/>
        <v>151466.96999999997</v>
      </c>
      <c r="K73" s="193">
        <f>E73-I73</f>
        <v>1473022.7399999998</v>
      </c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</row>
    <row r="74" spans="1:22" s="34" customFormat="1" ht="15" customHeight="1" thickBot="1">
      <c r="A74" s="219"/>
      <c r="B74" s="220"/>
      <c r="C74" s="221"/>
      <c r="D74" s="218"/>
      <c r="E74" s="218"/>
      <c r="F74" s="218"/>
      <c r="G74" s="222"/>
      <c r="H74" s="222"/>
      <c r="I74" s="222"/>
      <c r="J74" s="217"/>
      <c r="K74" s="193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</row>
    <row r="75" spans="1:22" s="27" customFormat="1" ht="24" customHeight="1" thickBot="1">
      <c r="A75" s="329" t="s">
        <v>327</v>
      </c>
      <c r="B75" s="330"/>
      <c r="C75" s="331" t="s">
        <v>286</v>
      </c>
      <c r="D75" s="332">
        <f>D76</f>
        <v>110000</v>
      </c>
      <c r="E75" s="332" t="e">
        <f>E76+#REF!</f>
        <v>#REF!</v>
      </c>
      <c r="F75" s="332">
        <f>F76</f>
        <v>36958.4</v>
      </c>
      <c r="G75" s="332"/>
      <c r="H75" s="332"/>
      <c r="I75" s="332">
        <f>F75</f>
        <v>36958.4</v>
      </c>
      <c r="J75" s="332">
        <f t="shared" si="6"/>
        <v>73041.6</v>
      </c>
      <c r="K75" s="373" t="e">
        <f>E75-I75</f>
        <v>#REF!</v>
      </c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</row>
    <row r="76" spans="1:22" s="34" customFormat="1" ht="18" customHeight="1" thickBot="1">
      <c r="A76" s="219" t="s">
        <v>106</v>
      </c>
      <c r="B76" s="220"/>
      <c r="C76" s="221" t="s">
        <v>278</v>
      </c>
      <c r="D76" s="433">
        <v>110000</v>
      </c>
      <c r="E76" s="433">
        <v>1000</v>
      </c>
      <c r="F76" s="433">
        <v>36958.4</v>
      </c>
      <c r="G76" s="218"/>
      <c r="H76" s="222"/>
      <c r="I76" s="222">
        <f>F76</f>
        <v>36958.4</v>
      </c>
      <c r="J76" s="217">
        <f t="shared" si="6"/>
        <v>73041.6</v>
      </c>
      <c r="K76" s="193">
        <f>E76-I76</f>
        <v>-35958.4</v>
      </c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</row>
    <row r="77" spans="1:22" s="27" customFormat="1" ht="15" customHeight="1" thickBot="1">
      <c r="A77" s="229"/>
      <c r="B77" s="224"/>
      <c r="C77" s="216"/>
      <c r="D77" s="217"/>
      <c r="E77" s="217"/>
      <c r="F77" s="217"/>
      <c r="G77" s="226"/>
      <c r="H77" s="226"/>
      <c r="I77" s="226"/>
      <c r="J77" s="217"/>
      <c r="K77" s="192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</row>
    <row r="78" spans="1:22" s="27" customFormat="1" ht="51.75" customHeight="1" thickBot="1">
      <c r="A78" s="329" t="s">
        <v>328</v>
      </c>
      <c r="B78" s="330"/>
      <c r="C78" s="331" t="s">
        <v>284</v>
      </c>
      <c r="D78" s="332">
        <f>D79+D80</f>
        <v>159000</v>
      </c>
      <c r="E78" s="332">
        <f>E79+E80</f>
        <v>90500</v>
      </c>
      <c r="F78" s="332">
        <f>F79+F80</f>
        <v>106908.63</v>
      </c>
      <c r="G78" s="332"/>
      <c r="H78" s="332"/>
      <c r="I78" s="332">
        <f>F78</f>
        <v>106908.63</v>
      </c>
      <c r="J78" s="332">
        <f t="shared" si="6"/>
        <v>52091.369999999995</v>
      </c>
      <c r="K78" s="373">
        <f>E78-I78</f>
        <v>-16408.630000000005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</row>
    <row r="79" spans="1:22" s="34" customFormat="1" ht="18" customHeight="1" thickBot="1">
      <c r="A79" s="219" t="s">
        <v>112</v>
      </c>
      <c r="B79" s="220"/>
      <c r="C79" s="221" t="s">
        <v>285</v>
      </c>
      <c r="D79" s="433">
        <v>159000</v>
      </c>
      <c r="E79" s="433">
        <v>90500</v>
      </c>
      <c r="F79" s="433">
        <v>106908.63</v>
      </c>
      <c r="G79" s="222"/>
      <c r="H79" s="222"/>
      <c r="I79" s="222">
        <f>F79</f>
        <v>106908.63</v>
      </c>
      <c r="J79" s="217">
        <f t="shared" si="6"/>
        <v>52091.369999999995</v>
      </c>
      <c r="K79" s="193">
        <f>E79-I79</f>
        <v>-16408.630000000005</v>
      </c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</row>
    <row r="80" spans="1:22" s="27" customFormat="1" ht="15" customHeight="1" thickBot="1">
      <c r="A80" s="229"/>
      <c r="B80" s="224"/>
      <c r="C80" s="216"/>
      <c r="D80" s="217"/>
      <c r="E80" s="217"/>
      <c r="F80" s="217"/>
      <c r="G80" s="226"/>
      <c r="H80" s="226"/>
      <c r="I80" s="226"/>
      <c r="J80" s="217"/>
      <c r="K80" s="192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</row>
    <row r="81" spans="1:22" s="27" customFormat="1" ht="48" customHeight="1" thickBot="1">
      <c r="A81" s="329" t="s">
        <v>329</v>
      </c>
      <c r="B81" s="330"/>
      <c r="C81" s="331" t="s">
        <v>279</v>
      </c>
      <c r="D81" s="332">
        <f>D82+D83+D84+D85+D86+D87+D88</f>
        <v>1332486.3900000001</v>
      </c>
      <c r="E81" s="332">
        <f>E82+E83+E84+E85+E86+E87+E88</f>
        <v>781333.5800000001</v>
      </c>
      <c r="F81" s="332">
        <f>F82+F83+F84+F85+F86+F87+F88</f>
        <v>921110.5500000002</v>
      </c>
      <c r="G81" s="332"/>
      <c r="H81" s="332"/>
      <c r="I81" s="332">
        <f>F81</f>
        <v>921110.5500000002</v>
      </c>
      <c r="J81" s="332">
        <f t="shared" si="6"/>
        <v>411375.83999999997</v>
      </c>
      <c r="K81" s="373">
        <f aca="true" t="shared" si="7" ref="K81:K88">E81-I81</f>
        <v>-139776.9700000001</v>
      </c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</row>
    <row r="82" spans="1:22" s="34" customFormat="1" ht="18" customHeight="1" thickBot="1">
      <c r="A82" s="219" t="s">
        <v>106</v>
      </c>
      <c r="B82" s="223"/>
      <c r="C82" s="225" t="s">
        <v>280</v>
      </c>
      <c r="D82" s="433">
        <v>5813</v>
      </c>
      <c r="E82" s="433">
        <v>12163.13</v>
      </c>
      <c r="F82" s="433">
        <v>4287</v>
      </c>
      <c r="G82" s="222"/>
      <c r="H82" s="222"/>
      <c r="I82" s="222">
        <f>F82</f>
        <v>4287</v>
      </c>
      <c r="J82" s="217">
        <f t="shared" si="6"/>
        <v>1526</v>
      </c>
      <c r="K82" s="193">
        <f t="shared" si="7"/>
        <v>7876.129999999999</v>
      </c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</row>
    <row r="83" spans="1:22" s="27" customFormat="1" ht="18" customHeight="1" thickBot="1">
      <c r="A83" s="219" t="s">
        <v>115</v>
      </c>
      <c r="B83" s="224"/>
      <c r="C83" s="225" t="s">
        <v>277</v>
      </c>
      <c r="D83" s="433">
        <v>218200</v>
      </c>
      <c r="E83" s="433">
        <v>144961.47</v>
      </c>
      <c r="F83" s="458">
        <v>75575.69000000002</v>
      </c>
      <c r="G83" s="222"/>
      <c r="H83" s="222"/>
      <c r="I83" s="222">
        <v>61670.31</v>
      </c>
      <c r="J83" s="217">
        <f t="shared" si="6"/>
        <v>142624.31</v>
      </c>
      <c r="K83" s="193">
        <f t="shared" si="7"/>
        <v>83291.16</v>
      </c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</row>
    <row r="84" spans="1:22" s="27" customFormat="1" ht="18" customHeight="1" thickBot="1">
      <c r="A84" s="219" t="s">
        <v>156</v>
      </c>
      <c r="B84" s="224"/>
      <c r="C84" s="225" t="s">
        <v>276</v>
      </c>
      <c r="D84" s="433">
        <v>361303</v>
      </c>
      <c r="E84" s="433">
        <v>173806.43</v>
      </c>
      <c r="F84" s="459">
        <v>237415.56000000003</v>
      </c>
      <c r="G84" s="222"/>
      <c r="H84" s="222"/>
      <c r="I84" s="222">
        <f>F84</f>
        <v>237415.56000000003</v>
      </c>
      <c r="J84" s="217">
        <f t="shared" si="6"/>
        <v>123887.43999999997</v>
      </c>
      <c r="K84" s="193">
        <f t="shared" si="7"/>
        <v>-63609.130000000034</v>
      </c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</row>
    <row r="85" spans="1:22" s="34" customFormat="1" ht="18" customHeight="1" thickBot="1">
      <c r="A85" s="219" t="s">
        <v>110</v>
      </c>
      <c r="B85" s="219"/>
      <c r="C85" s="225" t="s">
        <v>275</v>
      </c>
      <c r="D85" s="433">
        <v>361680</v>
      </c>
      <c r="E85" s="433">
        <v>421722.07</v>
      </c>
      <c r="F85" s="458">
        <v>350537.75000000006</v>
      </c>
      <c r="G85" s="222"/>
      <c r="H85" s="222"/>
      <c r="I85" s="222">
        <f>F85</f>
        <v>350537.75000000006</v>
      </c>
      <c r="J85" s="217">
        <f t="shared" si="6"/>
        <v>11142.249999999942</v>
      </c>
      <c r="K85" s="193">
        <f t="shared" si="7"/>
        <v>71184.31999999995</v>
      </c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</row>
    <row r="86" spans="1:22" s="34" customFormat="1" ht="18" customHeight="1" thickBot="1">
      <c r="A86" s="219" t="s">
        <v>127</v>
      </c>
      <c r="B86" s="219"/>
      <c r="C86" s="225" t="s">
        <v>352</v>
      </c>
      <c r="D86" s="433">
        <v>14500</v>
      </c>
      <c r="E86" s="433">
        <v>22041.8</v>
      </c>
      <c r="F86" s="458">
        <v>6911.3</v>
      </c>
      <c r="G86" s="222"/>
      <c r="H86" s="222"/>
      <c r="I86" s="222">
        <f>F86</f>
        <v>6911.3</v>
      </c>
      <c r="J86" s="217">
        <f t="shared" si="6"/>
        <v>7588.7</v>
      </c>
      <c r="K86" s="193">
        <f t="shared" si="7"/>
        <v>15130.5</v>
      </c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</row>
    <row r="87" spans="1:22" s="34" customFormat="1" ht="18" customHeight="1" thickBot="1">
      <c r="A87" s="215" t="s">
        <v>131</v>
      </c>
      <c r="B87" s="273"/>
      <c r="C87" s="221" t="s">
        <v>449</v>
      </c>
      <c r="D87" s="433">
        <v>110187</v>
      </c>
      <c r="E87" s="433">
        <v>3319.34</v>
      </c>
      <c r="F87" s="459">
        <v>110187</v>
      </c>
      <c r="G87" s="276"/>
      <c r="H87" s="276"/>
      <c r="I87" s="276">
        <f>F87</f>
        <v>110187</v>
      </c>
      <c r="J87" s="217">
        <f t="shared" si="6"/>
        <v>0</v>
      </c>
      <c r="K87" s="193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</row>
    <row r="88" spans="1:22" s="34" customFormat="1" ht="18" customHeight="1" thickBot="1">
      <c r="A88" s="215" t="s">
        <v>131</v>
      </c>
      <c r="B88" s="273"/>
      <c r="C88" s="221" t="s">
        <v>353</v>
      </c>
      <c r="D88" s="433">
        <v>260803.39</v>
      </c>
      <c r="E88" s="433">
        <v>3319.34</v>
      </c>
      <c r="F88" s="458">
        <v>136196.25</v>
      </c>
      <c r="G88" s="276"/>
      <c r="H88" s="276"/>
      <c r="I88" s="276">
        <f>F88</f>
        <v>136196.25</v>
      </c>
      <c r="J88" s="217">
        <f t="shared" si="6"/>
        <v>124607.14000000001</v>
      </c>
      <c r="K88" s="193">
        <f t="shared" si="7"/>
        <v>-132876.91</v>
      </c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</row>
    <row r="89" spans="1:22" s="34" customFormat="1" ht="15" customHeight="1" thickBot="1">
      <c r="A89" s="219"/>
      <c r="B89" s="220"/>
      <c r="C89" s="225"/>
      <c r="D89" s="218"/>
      <c r="E89" s="218"/>
      <c r="F89" s="218"/>
      <c r="G89" s="222"/>
      <c r="H89" s="222"/>
      <c r="I89" s="222"/>
      <c r="J89" s="217"/>
      <c r="K89" s="193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</row>
    <row r="90" spans="1:22" s="313" customFormat="1" ht="27.75" customHeight="1" thickBot="1">
      <c r="A90" s="329" t="s">
        <v>330</v>
      </c>
      <c r="B90" s="338"/>
      <c r="C90" s="331" t="s">
        <v>291</v>
      </c>
      <c r="D90" s="332">
        <f>D91+D92+D93+D94</f>
        <v>3525489.3900000006</v>
      </c>
      <c r="E90" s="332">
        <f>E91+E92+E93+E94</f>
        <v>8703062.14</v>
      </c>
      <c r="F90" s="332">
        <f>F91+F92+F93+F94</f>
        <v>2825794.7999999993</v>
      </c>
      <c r="G90" s="332"/>
      <c r="H90" s="332"/>
      <c r="I90" s="332">
        <f>F90</f>
        <v>2825794.7999999993</v>
      </c>
      <c r="J90" s="332">
        <f>D90-F90</f>
        <v>699694.5900000012</v>
      </c>
      <c r="K90" s="369">
        <f>E90-I90</f>
        <v>5877267.340000002</v>
      </c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</row>
    <row r="91" spans="1:22" s="313" customFormat="1" ht="18" customHeight="1" thickBot="1">
      <c r="A91" s="284" t="s">
        <v>104</v>
      </c>
      <c r="B91" s="315"/>
      <c r="C91" s="288" t="s">
        <v>292</v>
      </c>
      <c r="D91" s="439">
        <v>2652378.3600000003</v>
      </c>
      <c r="E91" s="286">
        <v>3360264.79</v>
      </c>
      <c r="F91" s="441">
        <v>2180785.9899999993</v>
      </c>
      <c r="G91" s="286"/>
      <c r="H91" s="286"/>
      <c r="I91" s="286">
        <f>F91</f>
        <v>2180785.9899999993</v>
      </c>
      <c r="J91" s="285">
        <f t="shared" si="6"/>
        <v>471592.37000000104</v>
      </c>
      <c r="K91" s="375">
        <f>E91-I91</f>
        <v>1179478.8000000007</v>
      </c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</row>
    <row r="92" spans="1:22" s="313" customFormat="1" ht="18" customHeight="1" thickBot="1">
      <c r="A92" s="284" t="s">
        <v>108</v>
      </c>
      <c r="B92" s="315"/>
      <c r="C92" s="288" t="s">
        <v>293</v>
      </c>
      <c r="D92" s="439">
        <v>873111.03</v>
      </c>
      <c r="E92" s="286">
        <v>991266.28</v>
      </c>
      <c r="F92" s="444">
        <v>645008.8099999999</v>
      </c>
      <c r="G92" s="286"/>
      <c r="H92" s="286"/>
      <c r="I92" s="286">
        <f>F92</f>
        <v>645008.8099999999</v>
      </c>
      <c r="J92" s="285">
        <f t="shared" si="6"/>
        <v>228102.2200000001</v>
      </c>
      <c r="K92" s="375">
        <f>E92-I92</f>
        <v>346257.4700000001</v>
      </c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</row>
    <row r="93" spans="1:22" s="313" customFormat="1" ht="18" customHeight="1" thickBot="1">
      <c r="A93" s="284" t="s">
        <v>104</v>
      </c>
      <c r="B93" s="315"/>
      <c r="C93" s="288" t="s">
        <v>484</v>
      </c>
      <c r="D93" s="286">
        <v>0</v>
      </c>
      <c r="E93" s="286">
        <v>3360264.79</v>
      </c>
      <c r="F93" s="286">
        <v>0</v>
      </c>
      <c r="G93" s="286"/>
      <c r="H93" s="286"/>
      <c r="I93" s="286">
        <f>F93</f>
        <v>0</v>
      </c>
      <c r="J93" s="285">
        <f>D93-F93</f>
        <v>0</v>
      </c>
      <c r="K93" s="375">
        <f>E93-I93</f>
        <v>3360264.79</v>
      </c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</row>
    <row r="94" spans="1:22" s="313" customFormat="1" ht="18" customHeight="1" thickBot="1">
      <c r="A94" s="284" t="s">
        <v>108</v>
      </c>
      <c r="B94" s="315"/>
      <c r="C94" s="288" t="s">
        <v>485</v>
      </c>
      <c r="D94" s="286">
        <v>0</v>
      </c>
      <c r="E94" s="286">
        <v>991266.28</v>
      </c>
      <c r="F94" s="286">
        <v>0</v>
      </c>
      <c r="G94" s="286"/>
      <c r="H94" s="286"/>
      <c r="I94" s="286">
        <f>F94</f>
        <v>0</v>
      </c>
      <c r="J94" s="285">
        <f>D94-F94</f>
        <v>0</v>
      </c>
      <c r="K94" s="375">
        <f>E94-I94</f>
        <v>991266.28</v>
      </c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</row>
    <row r="95" spans="1:22" s="27" customFormat="1" ht="15" customHeight="1" thickBot="1">
      <c r="A95" s="229"/>
      <c r="B95" s="224"/>
      <c r="C95" s="221"/>
      <c r="D95" s="217"/>
      <c r="E95" s="217"/>
      <c r="F95" s="217"/>
      <c r="G95" s="222"/>
      <c r="H95" s="222"/>
      <c r="I95" s="226"/>
      <c r="J95" s="217"/>
      <c r="K95" s="192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</row>
    <row r="96" spans="1:22" s="27" customFormat="1" ht="37.5" customHeight="1" thickBot="1">
      <c r="A96" s="329" t="s">
        <v>331</v>
      </c>
      <c r="B96" s="338"/>
      <c r="C96" s="331" t="s">
        <v>332</v>
      </c>
      <c r="D96" s="332">
        <f>D98</f>
        <v>93185.25</v>
      </c>
      <c r="E96" s="332">
        <v>24440.3</v>
      </c>
      <c r="F96" s="332">
        <f>F98</f>
        <v>65072.1</v>
      </c>
      <c r="G96" s="332"/>
      <c r="H96" s="332"/>
      <c r="I96" s="332">
        <f>F96</f>
        <v>65072.1</v>
      </c>
      <c r="J96" s="332">
        <f t="shared" si="6"/>
        <v>28113.15</v>
      </c>
      <c r="K96" s="373">
        <f>E96-I96</f>
        <v>-40631.8</v>
      </c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</row>
    <row r="97" spans="1:22" s="27" customFormat="1" ht="15" customHeight="1" hidden="1">
      <c r="A97" s="219"/>
      <c r="B97" s="224"/>
      <c r="C97" s="212" t="s">
        <v>295</v>
      </c>
      <c r="D97" s="218"/>
      <c r="E97" s="218"/>
      <c r="F97" s="218"/>
      <c r="G97" s="222"/>
      <c r="H97" s="222"/>
      <c r="I97" s="222"/>
      <c r="J97" s="213">
        <f t="shared" si="6"/>
        <v>0</v>
      </c>
      <c r="K97" s="193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</row>
    <row r="98" spans="1:22" s="202" customFormat="1" ht="18" customHeight="1" thickBot="1">
      <c r="A98" s="219" t="s">
        <v>106</v>
      </c>
      <c r="B98" s="228"/>
      <c r="C98" s="221" t="s">
        <v>294</v>
      </c>
      <c r="D98" s="286">
        <v>93185.25</v>
      </c>
      <c r="E98" s="286">
        <v>24440.3</v>
      </c>
      <c r="F98" s="286">
        <v>65072.1</v>
      </c>
      <c r="G98" s="218"/>
      <c r="H98" s="218"/>
      <c r="I98" s="218">
        <f>F98</f>
        <v>65072.1</v>
      </c>
      <c r="J98" s="217">
        <f t="shared" si="6"/>
        <v>28113.15</v>
      </c>
      <c r="K98" s="201">
        <f>E98-I98</f>
        <v>-40631.8</v>
      </c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</row>
    <row r="99" spans="1:22" s="202" customFormat="1" ht="15" customHeight="1" thickBot="1">
      <c r="A99" s="214"/>
      <c r="B99" s="228"/>
      <c r="C99" s="216"/>
      <c r="D99" s="217"/>
      <c r="E99" s="217"/>
      <c r="F99" s="217"/>
      <c r="G99" s="217"/>
      <c r="H99" s="217"/>
      <c r="I99" s="217"/>
      <c r="J99" s="217"/>
      <c r="K99" s="201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</row>
    <row r="100" spans="1:22" s="27" customFormat="1" ht="43.5" customHeight="1" thickBot="1">
      <c r="A100" s="329" t="s">
        <v>333</v>
      </c>
      <c r="B100" s="338"/>
      <c r="C100" s="331" t="s">
        <v>334</v>
      </c>
      <c r="D100" s="332">
        <f>D101</f>
        <v>40398</v>
      </c>
      <c r="E100" s="332">
        <v>28898.92</v>
      </c>
      <c r="F100" s="332">
        <f>F101</f>
        <v>26931.519999999997</v>
      </c>
      <c r="G100" s="332"/>
      <c r="H100" s="332"/>
      <c r="I100" s="332">
        <f>F100</f>
        <v>26931.519999999997</v>
      </c>
      <c r="J100" s="332">
        <f t="shared" si="6"/>
        <v>13466.480000000003</v>
      </c>
      <c r="K100" s="373">
        <f>E100-I100</f>
        <v>1967.4000000000015</v>
      </c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</row>
    <row r="101" spans="1:22" s="202" customFormat="1" ht="18" customHeight="1" thickBot="1">
      <c r="A101" s="219" t="s">
        <v>112</v>
      </c>
      <c r="B101" s="224"/>
      <c r="C101" s="225" t="s">
        <v>296</v>
      </c>
      <c r="D101" s="286">
        <v>40398</v>
      </c>
      <c r="E101" s="286">
        <v>28898.92</v>
      </c>
      <c r="F101" s="443">
        <v>26931.519999999997</v>
      </c>
      <c r="G101" s="222"/>
      <c r="H101" s="222"/>
      <c r="I101" s="222">
        <f>F101</f>
        <v>26931.519999999997</v>
      </c>
      <c r="J101" s="226">
        <f t="shared" si="6"/>
        <v>13466.480000000003</v>
      </c>
      <c r="K101" s="201">
        <f>E101-I101</f>
        <v>1967.4000000000015</v>
      </c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</row>
    <row r="102" spans="1:22" s="27" customFormat="1" ht="1.5" customHeight="1" hidden="1">
      <c r="A102" s="219"/>
      <c r="B102" s="224"/>
      <c r="C102" s="225"/>
      <c r="D102" s="218"/>
      <c r="E102" s="218"/>
      <c r="F102" s="218"/>
      <c r="G102" s="226"/>
      <c r="H102" s="226"/>
      <c r="I102" s="222"/>
      <c r="J102" s="217">
        <f t="shared" si="6"/>
        <v>0</v>
      </c>
      <c r="K102" s="193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</row>
    <row r="103" spans="1:22" s="27" customFormat="1" ht="15" customHeight="1" thickBot="1">
      <c r="A103" s="215"/>
      <c r="B103" s="228"/>
      <c r="C103" s="221"/>
      <c r="D103" s="218"/>
      <c r="E103" s="218"/>
      <c r="F103" s="218"/>
      <c r="G103" s="217"/>
      <c r="H103" s="217"/>
      <c r="I103" s="218"/>
      <c r="J103" s="217"/>
      <c r="K103" s="374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</row>
    <row r="104" spans="1:22" s="27" customFormat="1" ht="45.75" customHeight="1" thickBot="1">
      <c r="A104" s="329" t="s">
        <v>335</v>
      </c>
      <c r="B104" s="338"/>
      <c r="C104" s="331" t="s">
        <v>297</v>
      </c>
      <c r="D104" s="332">
        <f>D105+D106+D107+D108+D109+D110+D111</f>
        <v>1503600</v>
      </c>
      <c r="E104" s="332">
        <f>E105+E106+E107+E108+E109+E110+E111</f>
        <v>696465.3899999999</v>
      </c>
      <c r="F104" s="332">
        <f>F105+F106+F107+F108+F109+F110+F111</f>
        <v>696465.3899999999</v>
      </c>
      <c r="G104" s="332"/>
      <c r="H104" s="332"/>
      <c r="I104" s="332">
        <f aca="true" t="shared" si="8" ref="I104:I109">F104</f>
        <v>696465.3899999999</v>
      </c>
      <c r="J104" s="332">
        <f t="shared" si="6"/>
        <v>807134.6100000001</v>
      </c>
      <c r="K104" s="373">
        <f aca="true" t="shared" si="9" ref="K104:K109">E104-I104</f>
        <v>0</v>
      </c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</row>
    <row r="105" spans="1:22" s="27" customFormat="1" ht="18" customHeight="1" thickBot="1">
      <c r="A105" s="219" t="s">
        <v>115</v>
      </c>
      <c r="B105" s="224"/>
      <c r="C105" s="225" t="s">
        <v>298</v>
      </c>
      <c r="D105" s="436">
        <v>912600</v>
      </c>
      <c r="E105" s="445">
        <v>321384.3099999999</v>
      </c>
      <c r="F105" s="446">
        <v>321384.3099999999</v>
      </c>
      <c r="G105" s="222"/>
      <c r="H105" s="222"/>
      <c r="I105" s="222">
        <f t="shared" si="8"/>
        <v>321384.3099999999</v>
      </c>
      <c r="J105" s="217">
        <f t="shared" si="6"/>
        <v>591215.6900000002</v>
      </c>
      <c r="K105" s="193">
        <f t="shared" si="9"/>
        <v>0</v>
      </c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</row>
    <row r="106" spans="1:22" s="27" customFormat="1" ht="18" customHeight="1" thickBot="1">
      <c r="A106" s="219" t="s">
        <v>129</v>
      </c>
      <c r="B106" s="224"/>
      <c r="C106" s="225" t="s">
        <v>299</v>
      </c>
      <c r="D106" s="436">
        <v>429000</v>
      </c>
      <c r="E106" s="445">
        <v>284946.02999999997</v>
      </c>
      <c r="F106" s="441">
        <v>284946.02999999997</v>
      </c>
      <c r="G106" s="222"/>
      <c r="H106" s="222"/>
      <c r="I106" s="222">
        <f t="shared" si="8"/>
        <v>284946.02999999997</v>
      </c>
      <c r="J106" s="217">
        <f t="shared" si="6"/>
        <v>144053.97000000003</v>
      </c>
      <c r="K106" s="193">
        <f t="shared" si="9"/>
        <v>0</v>
      </c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</row>
    <row r="107" spans="1:22" s="27" customFormat="1" ht="18" customHeight="1" thickBot="1">
      <c r="A107" s="219" t="s">
        <v>110</v>
      </c>
      <c r="B107" s="224"/>
      <c r="C107" s="225" t="s">
        <v>300</v>
      </c>
      <c r="D107" s="436">
        <v>63000</v>
      </c>
      <c r="E107" s="445">
        <v>39494.65</v>
      </c>
      <c r="F107" s="441">
        <v>39494.65</v>
      </c>
      <c r="G107" s="222"/>
      <c r="H107" s="222"/>
      <c r="I107" s="222">
        <f t="shared" si="8"/>
        <v>39494.65</v>
      </c>
      <c r="J107" s="217">
        <f t="shared" si="6"/>
        <v>23505.35</v>
      </c>
      <c r="K107" s="193">
        <f t="shared" si="9"/>
        <v>0</v>
      </c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</row>
    <row r="108" spans="1:22" s="34" customFormat="1" ht="18" customHeight="1" thickBot="1">
      <c r="A108" s="219" t="s">
        <v>127</v>
      </c>
      <c r="B108" s="223"/>
      <c r="C108" s="225" t="s">
        <v>301</v>
      </c>
      <c r="D108" s="447">
        <v>41667.99</v>
      </c>
      <c r="E108" s="448">
        <v>7855</v>
      </c>
      <c r="F108" s="441">
        <v>7855</v>
      </c>
      <c r="G108" s="222"/>
      <c r="H108" s="222"/>
      <c r="I108" s="222">
        <f t="shared" si="8"/>
        <v>7855</v>
      </c>
      <c r="J108" s="217">
        <f t="shared" si="6"/>
        <v>33812.99</v>
      </c>
      <c r="K108" s="193">
        <f t="shared" si="9"/>
        <v>0</v>
      </c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</row>
    <row r="109" spans="1:22" s="27" customFormat="1" ht="18" customHeight="1" thickBot="1">
      <c r="A109" s="219" t="s">
        <v>131</v>
      </c>
      <c r="B109" s="224"/>
      <c r="C109" s="225" t="s">
        <v>302</v>
      </c>
      <c r="D109" s="436">
        <v>40000</v>
      </c>
      <c r="E109" s="437">
        <v>25453.39</v>
      </c>
      <c r="F109" s="443">
        <v>25453.39</v>
      </c>
      <c r="G109" s="226"/>
      <c r="H109" s="226"/>
      <c r="I109" s="222">
        <f t="shared" si="8"/>
        <v>25453.39</v>
      </c>
      <c r="J109" s="217">
        <f t="shared" si="6"/>
        <v>14546.61</v>
      </c>
      <c r="K109" s="193">
        <f t="shared" si="9"/>
        <v>0</v>
      </c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</row>
    <row r="110" spans="1:22" s="287" customFormat="1" ht="18" customHeight="1" thickBot="1">
      <c r="A110" s="284" t="s">
        <v>127</v>
      </c>
      <c r="B110" s="312"/>
      <c r="C110" s="288" t="s">
        <v>486</v>
      </c>
      <c r="D110" s="447">
        <v>6832</v>
      </c>
      <c r="E110" s="443">
        <v>6832</v>
      </c>
      <c r="F110" s="286">
        <v>6832</v>
      </c>
      <c r="G110" s="286"/>
      <c r="H110" s="286"/>
      <c r="I110" s="286">
        <f>F110</f>
        <v>6832</v>
      </c>
      <c r="J110" s="285">
        <f>D110-F110</f>
        <v>0</v>
      </c>
      <c r="K110" s="375">
        <f>E110-I110</f>
        <v>0</v>
      </c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</row>
    <row r="111" spans="1:22" s="287" customFormat="1" ht="18" customHeight="1" thickBot="1">
      <c r="A111" s="284" t="s">
        <v>382</v>
      </c>
      <c r="B111" s="312"/>
      <c r="C111" s="288" t="s">
        <v>523</v>
      </c>
      <c r="D111" s="436">
        <v>10500.01</v>
      </c>
      <c r="E111" s="437">
        <v>10500.01</v>
      </c>
      <c r="F111" s="286">
        <v>10500.01</v>
      </c>
      <c r="G111" s="286"/>
      <c r="H111" s="286"/>
      <c r="I111" s="286">
        <f>F111</f>
        <v>10500.01</v>
      </c>
      <c r="J111" s="285">
        <f>D111-F111</f>
        <v>0</v>
      </c>
      <c r="K111" s="375">
        <f>E111-I111</f>
        <v>0</v>
      </c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</row>
    <row r="112" spans="1:22" s="27" customFormat="1" ht="15" customHeight="1" thickBot="1">
      <c r="A112" s="229"/>
      <c r="B112" s="224"/>
      <c r="C112" s="230"/>
      <c r="D112" s="217"/>
      <c r="E112" s="217"/>
      <c r="F112" s="217"/>
      <c r="G112" s="226"/>
      <c r="H112" s="226"/>
      <c r="I112" s="226"/>
      <c r="J112" s="217"/>
      <c r="K112" s="192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</row>
    <row r="113" spans="1:22" s="27" customFormat="1" ht="26.25" customHeight="1" thickBot="1">
      <c r="A113" s="329" t="s">
        <v>336</v>
      </c>
      <c r="B113" s="338"/>
      <c r="C113" s="331" t="s">
        <v>314</v>
      </c>
      <c r="D113" s="332">
        <f>D114+D115</f>
        <v>303696.91000000003</v>
      </c>
      <c r="E113" s="332">
        <f>E114+E115</f>
        <v>233258.37</v>
      </c>
      <c r="F113" s="332">
        <f>F114+F115</f>
        <v>233258.37</v>
      </c>
      <c r="G113" s="332"/>
      <c r="H113" s="332"/>
      <c r="I113" s="332">
        <f>F113</f>
        <v>233258.37</v>
      </c>
      <c r="J113" s="332">
        <f t="shared" si="6"/>
        <v>70438.54000000004</v>
      </c>
      <c r="K113" s="373">
        <f>E113-I113</f>
        <v>0</v>
      </c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</row>
    <row r="114" spans="1:22" s="27" customFormat="1" ht="18" customHeight="1" thickBot="1">
      <c r="A114" s="219" t="s">
        <v>104</v>
      </c>
      <c r="B114" s="224"/>
      <c r="C114" s="225" t="s">
        <v>303</v>
      </c>
      <c r="D114" s="436">
        <v>254036.91</v>
      </c>
      <c r="E114" s="437">
        <v>211002.63999999998</v>
      </c>
      <c r="F114" s="443">
        <v>211002.63999999998</v>
      </c>
      <c r="G114" s="226"/>
      <c r="H114" s="226"/>
      <c r="I114" s="222">
        <f>F114</f>
        <v>211002.63999999998</v>
      </c>
      <c r="J114" s="217">
        <f t="shared" si="6"/>
        <v>43034.27000000002</v>
      </c>
      <c r="K114" s="193">
        <f>E114-I114</f>
        <v>0</v>
      </c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</row>
    <row r="115" spans="1:22" s="27" customFormat="1" ht="18" customHeight="1" thickBot="1">
      <c r="A115" s="219" t="s">
        <v>108</v>
      </c>
      <c r="B115" s="224"/>
      <c r="C115" s="225" t="s">
        <v>304</v>
      </c>
      <c r="D115" s="449">
        <v>49660</v>
      </c>
      <c r="E115" s="443">
        <v>22255.73</v>
      </c>
      <c r="F115" s="286">
        <v>22255.73</v>
      </c>
      <c r="G115" s="226"/>
      <c r="H115" s="226"/>
      <c r="I115" s="222">
        <f>F115</f>
        <v>22255.73</v>
      </c>
      <c r="J115" s="217">
        <f t="shared" si="6"/>
        <v>27404.27</v>
      </c>
      <c r="K115" s="193">
        <f>E115-I115</f>
        <v>0</v>
      </c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</row>
    <row r="116" spans="1:22" s="27" customFormat="1" ht="15" customHeight="1" thickBot="1">
      <c r="A116" s="219"/>
      <c r="B116" s="224"/>
      <c r="C116" s="225"/>
      <c r="D116" s="218"/>
      <c r="E116" s="218"/>
      <c r="F116" s="218"/>
      <c r="G116" s="226"/>
      <c r="H116" s="226"/>
      <c r="I116" s="222"/>
      <c r="J116" s="217"/>
      <c r="K116" s="193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</row>
    <row r="117" spans="1:22" s="27" customFormat="1" ht="38.25" customHeight="1" thickBot="1">
      <c r="A117" s="329" t="s">
        <v>337</v>
      </c>
      <c r="B117" s="338"/>
      <c r="C117" s="331" t="s">
        <v>338</v>
      </c>
      <c r="D117" s="332">
        <f>D118</f>
        <v>0</v>
      </c>
      <c r="E117" s="332" t="e">
        <f>#REF!</f>
        <v>#REF!</v>
      </c>
      <c r="F117" s="332">
        <f>F118</f>
        <v>0</v>
      </c>
      <c r="G117" s="332"/>
      <c r="H117" s="332"/>
      <c r="I117" s="332">
        <f>F117</f>
        <v>0</v>
      </c>
      <c r="J117" s="332">
        <f t="shared" si="6"/>
        <v>0</v>
      </c>
      <c r="K117" s="373" t="e">
        <f>#REF!-#REF!</f>
        <v>#REF!</v>
      </c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</row>
    <row r="118" spans="1:22" s="202" customFormat="1" ht="18" customHeight="1" thickBot="1">
      <c r="A118" s="219" t="s">
        <v>110</v>
      </c>
      <c r="B118" s="228"/>
      <c r="C118" s="221" t="s">
        <v>305</v>
      </c>
      <c r="D118" s="286">
        <v>0</v>
      </c>
      <c r="E118" s="286" t="e">
        <f>#REF!</f>
        <v>#REF!</v>
      </c>
      <c r="F118" s="286">
        <v>0</v>
      </c>
      <c r="G118" s="218">
        <v>0</v>
      </c>
      <c r="H118" s="218">
        <v>0</v>
      </c>
      <c r="I118" s="218">
        <v>0</v>
      </c>
      <c r="J118" s="218">
        <v>0</v>
      </c>
      <c r="K118" s="201" t="e">
        <f>#REF!-#REF!</f>
        <v>#REF!</v>
      </c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</row>
    <row r="119" spans="1:22" s="27" customFormat="1" ht="15" customHeight="1" hidden="1">
      <c r="A119" s="219"/>
      <c r="B119" s="224"/>
      <c r="C119" s="225"/>
      <c r="D119" s="218"/>
      <c r="E119" s="218"/>
      <c r="F119" s="218"/>
      <c r="G119" s="226"/>
      <c r="H119" s="226"/>
      <c r="I119" s="222"/>
      <c r="J119" s="217">
        <f t="shared" si="6"/>
        <v>0</v>
      </c>
      <c r="K119" s="373">
        <f>E120-I120</f>
        <v>0</v>
      </c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</row>
    <row r="120" spans="1:22" s="27" customFormat="1" ht="15" customHeight="1" hidden="1">
      <c r="A120" s="211" t="s">
        <v>209</v>
      </c>
      <c r="B120" s="227"/>
      <c r="C120" s="212" t="s">
        <v>210</v>
      </c>
      <c r="D120" s="217">
        <f>D121+D122+D123+D124</f>
        <v>0</v>
      </c>
      <c r="E120" s="217">
        <f>E121+E122+E123+E124</f>
        <v>0</v>
      </c>
      <c r="F120" s="217">
        <f>F121+F122+F123+F124</f>
        <v>0</v>
      </c>
      <c r="G120" s="213"/>
      <c r="H120" s="213"/>
      <c r="I120" s="213">
        <f>F120</f>
        <v>0</v>
      </c>
      <c r="J120" s="217">
        <f t="shared" si="6"/>
        <v>0</v>
      </c>
      <c r="K120" s="193">
        <f>E121-I121</f>
        <v>0</v>
      </c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</row>
    <row r="121" spans="1:22" s="34" customFormat="1" ht="15" customHeight="1" hidden="1">
      <c r="A121" s="219" t="s">
        <v>110</v>
      </c>
      <c r="B121" s="224"/>
      <c r="C121" s="221" t="s">
        <v>211</v>
      </c>
      <c r="D121" s="218">
        <v>0</v>
      </c>
      <c r="E121" s="218">
        <v>0</v>
      </c>
      <c r="F121" s="218">
        <v>0</v>
      </c>
      <c r="G121" s="222"/>
      <c r="H121" s="222"/>
      <c r="I121" s="222">
        <f>F121</f>
        <v>0</v>
      </c>
      <c r="J121" s="217">
        <f t="shared" si="6"/>
        <v>0</v>
      </c>
      <c r="K121" s="193">
        <f>E122-I122</f>
        <v>0</v>
      </c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</row>
    <row r="122" spans="1:22" s="27" customFormat="1" ht="15" customHeight="1" hidden="1">
      <c r="A122" s="219" t="s">
        <v>127</v>
      </c>
      <c r="B122" s="223"/>
      <c r="C122" s="221" t="s">
        <v>212</v>
      </c>
      <c r="D122" s="218">
        <v>0</v>
      </c>
      <c r="E122" s="218">
        <v>0</v>
      </c>
      <c r="F122" s="218">
        <v>0</v>
      </c>
      <c r="G122" s="222"/>
      <c r="H122" s="222"/>
      <c r="I122" s="222">
        <f>F122</f>
        <v>0</v>
      </c>
      <c r="J122" s="217">
        <f t="shared" si="6"/>
        <v>0</v>
      </c>
      <c r="K122" s="193">
        <f>E123-I123</f>
        <v>0</v>
      </c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</row>
    <row r="123" spans="1:22" s="34" customFormat="1" ht="15" customHeight="1" hidden="1">
      <c r="A123" s="219" t="s">
        <v>130</v>
      </c>
      <c r="B123" s="224"/>
      <c r="C123" s="221" t="s">
        <v>231</v>
      </c>
      <c r="D123" s="218">
        <v>0</v>
      </c>
      <c r="E123" s="218">
        <v>0</v>
      </c>
      <c r="F123" s="218">
        <v>0</v>
      </c>
      <c r="G123" s="222"/>
      <c r="H123" s="222"/>
      <c r="I123" s="222">
        <f>F123</f>
        <v>0</v>
      </c>
      <c r="J123" s="217">
        <f aca="true" t="shared" si="10" ref="J123:J188">D123-F123</f>
        <v>0</v>
      </c>
      <c r="K123" s="193">
        <f>E124-I124</f>
        <v>0</v>
      </c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</row>
    <row r="124" spans="1:22" s="34" customFormat="1" ht="15" customHeight="1" hidden="1">
      <c r="A124" s="219" t="s">
        <v>131</v>
      </c>
      <c r="B124" s="220"/>
      <c r="C124" s="221" t="s">
        <v>213</v>
      </c>
      <c r="D124" s="218">
        <v>0</v>
      </c>
      <c r="E124" s="218">
        <v>0</v>
      </c>
      <c r="F124" s="218">
        <v>0</v>
      </c>
      <c r="G124" s="222"/>
      <c r="H124" s="222"/>
      <c r="I124" s="222">
        <f>F124</f>
        <v>0</v>
      </c>
      <c r="J124" s="217">
        <f t="shared" si="10"/>
        <v>0</v>
      </c>
      <c r="K124" s="193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</row>
    <row r="125" spans="1:22" s="27" customFormat="1" ht="15" customHeight="1" thickBot="1">
      <c r="A125" s="219"/>
      <c r="B125" s="220"/>
      <c r="C125" s="221"/>
      <c r="D125" s="218"/>
      <c r="E125" s="218"/>
      <c r="F125" s="218"/>
      <c r="G125" s="222"/>
      <c r="H125" s="222"/>
      <c r="I125" s="222"/>
      <c r="J125" s="217"/>
      <c r="K125" s="373" t="e">
        <f>#REF!-#REF!</f>
        <v>#REF!</v>
      </c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</row>
    <row r="126" spans="1:22" s="27" customFormat="1" ht="15" customHeight="1" thickBot="1">
      <c r="A126" s="211" t="s">
        <v>397</v>
      </c>
      <c r="B126" s="227"/>
      <c r="C126" s="212" t="s">
        <v>346</v>
      </c>
      <c r="D126" s="213">
        <f aca="true" t="shared" si="11" ref="D126:I126">D127+D128</f>
        <v>1165300</v>
      </c>
      <c r="E126" s="213">
        <f t="shared" si="11"/>
        <v>284763.99</v>
      </c>
      <c r="F126" s="213">
        <f t="shared" si="11"/>
        <v>1044341.0300000001</v>
      </c>
      <c r="G126" s="213">
        <f t="shared" si="11"/>
        <v>0</v>
      </c>
      <c r="H126" s="213">
        <f t="shared" si="11"/>
        <v>0</v>
      </c>
      <c r="I126" s="213">
        <f t="shared" si="11"/>
        <v>803839.2500000001</v>
      </c>
      <c r="J126" s="213">
        <f t="shared" si="10"/>
        <v>120958.96999999986</v>
      </c>
      <c r="K126" s="193">
        <f>E127-I127</f>
        <v>-592092.2700000001</v>
      </c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</row>
    <row r="127" spans="1:22" s="27" customFormat="1" ht="18.75" customHeight="1" thickBot="1">
      <c r="A127" s="219" t="s">
        <v>104</v>
      </c>
      <c r="B127" s="224"/>
      <c r="C127" s="221" t="s">
        <v>347</v>
      </c>
      <c r="D127" s="286">
        <v>906000</v>
      </c>
      <c r="E127" s="286">
        <v>195881.5</v>
      </c>
      <c r="F127" s="441">
        <v>787973.7700000001</v>
      </c>
      <c r="G127" s="226"/>
      <c r="H127" s="226"/>
      <c r="I127" s="222">
        <f>F127</f>
        <v>787973.7700000001</v>
      </c>
      <c r="J127" s="217">
        <f t="shared" si="10"/>
        <v>118026.22999999986</v>
      </c>
      <c r="K127" s="193">
        <f>E128-I128</f>
        <v>73017.01000000001</v>
      </c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</row>
    <row r="128" spans="1:22" s="27" customFormat="1" ht="18.75" customHeight="1" thickBot="1">
      <c r="A128" s="219" t="s">
        <v>108</v>
      </c>
      <c r="B128" s="224"/>
      <c r="C128" s="221" t="s">
        <v>348</v>
      </c>
      <c r="D128" s="286">
        <v>259300</v>
      </c>
      <c r="E128" s="286">
        <v>88882.49</v>
      </c>
      <c r="F128" s="444">
        <v>256367.25999999998</v>
      </c>
      <c r="G128" s="226"/>
      <c r="H128" s="226"/>
      <c r="I128" s="222">
        <v>15865.48</v>
      </c>
      <c r="J128" s="217">
        <f t="shared" si="10"/>
        <v>2932.74000000002</v>
      </c>
      <c r="K128" s="193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</row>
    <row r="129" spans="1:22" s="27" customFormat="1" ht="15" customHeight="1" thickBot="1">
      <c r="A129" s="284"/>
      <c r="B129" s="315"/>
      <c r="C129" s="288"/>
      <c r="D129" s="286"/>
      <c r="E129" s="286"/>
      <c r="F129" s="286"/>
      <c r="G129" s="285"/>
      <c r="H129" s="285"/>
      <c r="I129" s="286"/>
      <c r="J129" s="285"/>
      <c r="K129" s="373" t="e">
        <f>E132-I132</f>
        <v>#REF!</v>
      </c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</row>
    <row r="130" spans="1:22" s="202" customFormat="1" ht="15" customHeight="1" thickBot="1">
      <c r="A130" s="329" t="s">
        <v>339</v>
      </c>
      <c r="B130" s="338"/>
      <c r="C130" s="331" t="s">
        <v>306</v>
      </c>
      <c r="D130" s="332">
        <f>D131+D132+D133+D134</f>
        <v>70000</v>
      </c>
      <c r="E130" s="332" t="e">
        <f>E131+E132+E133+E134</f>
        <v>#REF!</v>
      </c>
      <c r="F130" s="332">
        <f>F131+F132+F133+F134</f>
        <v>45406.5</v>
      </c>
      <c r="G130" s="332"/>
      <c r="H130" s="332"/>
      <c r="I130" s="332">
        <f>F130</f>
        <v>45406.5</v>
      </c>
      <c r="J130" s="332">
        <f t="shared" si="10"/>
        <v>24593.5</v>
      </c>
      <c r="K130" s="374" t="e">
        <f>#REF!-#REF!</f>
        <v>#REF!</v>
      </c>
      <c r="L130" s="386"/>
      <c r="M130" s="386"/>
      <c r="N130" s="386"/>
      <c r="O130" s="386"/>
      <c r="P130" s="386"/>
      <c r="Q130" s="386"/>
      <c r="R130" s="386"/>
      <c r="S130" s="386"/>
      <c r="T130" s="386"/>
      <c r="U130" s="386"/>
      <c r="V130" s="386"/>
    </row>
    <row r="131" spans="1:22" s="202" customFormat="1" ht="18" customHeight="1" thickBot="1">
      <c r="A131" s="215" t="s">
        <v>127</v>
      </c>
      <c r="B131" s="228"/>
      <c r="C131" s="221" t="s">
        <v>435</v>
      </c>
      <c r="D131" s="286">
        <v>0</v>
      </c>
      <c r="E131" s="286" t="e">
        <f>E132+#REF!+#REF!</f>
        <v>#REF!</v>
      </c>
      <c r="F131" s="286">
        <v>0</v>
      </c>
      <c r="G131" s="218"/>
      <c r="H131" s="218"/>
      <c r="I131" s="218">
        <f>F131</f>
        <v>0</v>
      </c>
      <c r="J131" s="217">
        <f t="shared" si="10"/>
        <v>0</v>
      </c>
      <c r="K131" s="374" t="e">
        <f>#REF!-#REF!</f>
        <v>#REF!</v>
      </c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</row>
    <row r="132" spans="1:22" s="202" customFormat="1" ht="18" customHeight="1" thickBot="1">
      <c r="A132" s="215" t="s">
        <v>127</v>
      </c>
      <c r="B132" s="228"/>
      <c r="C132" s="221" t="s">
        <v>307</v>
      </c>
      <c r="D132" s="286">
        <v>16069</v>
      </c>
      <c r="E132" s="286" t="e">
        <f>#REF!+#REF!+E133</f>
        <v>#REF!</v>
      </c>
      <c r="F132" s="286">
        <v>16069</v>
      </c>
      <c r="G132" s="218"/>
      <c r="H132" s="218"/>
      <c r="I132" s="218">
        <f>F132</f>
        <v>16069</v>
      </c>
      <c r="J132" s="217">
        <f t="shared" si="10"/>
        <v>0</v>
      </c>
      <c r="K132" s="374" t="e">
        <f>#REF!-#REF!</f>
        <v>#REF!</v>
      </c>
      <c r="L132" s="386"/>
      <c r="M132" s="386"/>
      <c r="N132" s="386"/>
      <c r="O132" s="386"/>
      <c r="P132" s="386"/>
      <c r="Q132" s="386"/>
      <c r="R132" s="386"/>
      <c r="S132" s="386"/>
      <c r="T132" s="386"/>
      <c r="U132" s="386"/>
      <c r="V132" s="386"/>
    </row>
    <row r="133" spans="1:22" s="202" customFormat="1" ht="18" customHeight="1" thickBot="1">
      <c r="A133" s="215" t="s">
        <v>131</v>
      </c>
      <c r="B133" s="232"/>
      <c r="C133" s="221" t="s">
        <v>308</v>
      </c>
      <c r="D133" s="286">
        <v>53931</v>
      </c>
      <c r="E133" s="286">
        <v>0</v>
      </c>
      <c r="F133" s="443">
        <v>29337.5</v>
      </c>
      <c r="G133" s="218"/>
      <c r="H133" s="218"/>
      <c r="I133" s="218">
        <f>F133</f>
        <v>29337.5</v>
      </c>
      <c r="J133" s="217">
        <f t="shared" si="10"/>
        <v>24593.5</v>
      </c>
      <c r="K133" s="374">
        <f>E134-I134</f>
        <v>0</v>
      </c>
      <c r="L133" s="386"/>
      <c r="M133" s="386"/>
      <c r="N133" s="386"/>
      <c r="O133" s="386"/>
      <c r="P133" s="386"/>
      <c r="Q133" s="386"/>
      <c r="R133" s="386"/>
      <c r="S133" s="386"/>
      <c r="T133" s="386"/>
      <c r="U133" s="386"/>
      <c r="V133" s="386"/>
    </row>
    <row r="134" spans="1:22" s="202" customFormat="1" ht="18" customHeight="1" thickBot="1">
      <c r="A134" s="215" t="s">
        <v>131</v>
      </c>
      <c r="B134" s="228"/>
      <c r="C134" s="221" t="s">
        <v>398</v>
      </c>
      <c r="D134" s="286">
        <v>0</v>
      </c>
      <c r="E134" s="286">
        <v>0</v>
      </c>
      <c r="F134" s="286">
        <v>0</v>
      </c>
      <c r="G134" s="217"/>
      <c r="H134" s="217"/>
      <c r="I134" s="218">
        <f>F134</f>
        <v>0</v>
      </c>
      <c r="J134" s="217">
        <f t="shared" si="10"/>
        <v>0</v>
      </c>
      <c r="K134" s="201" t="e">
        <f>#REF!-#REF!</f>
        <v>#REF!</v>
      </c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</row>
    <row r="135" spans="1:22" s="27" customFormat="1" ht="15" customHeight="1" thickBot="1">
      <c r="A135" s="229"/>
      <c r="B135" s="224"/>
      <c r="C135" s="230"/>
      <c r="D135" s="285"/>
      <c r="E135" s="285"/>
      <c r="F135" s="285"/>
      <c r="G135" s="226"/>
      <c r="H135" s="226"/>
      <c r="I135" s="226"/>
      <c r="J135" s="217"/>
      <c r="K135" s="373">
        <f>E136-I136</f>
        <v>17600</v>
      </c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</row>
    <row r="136" spans="1:22" s="27" customFormat="1" ht="26.25" customHeight="1" thickBot="1">
      <c r="A136" s="329" t="s">
        <v>450</v>
      </c>
      <c r="B136" s="338"/>
      <c r="C136" s="331" t="s">
        <v>306</v>
      </c>
      <c r="D136" s="332">
        <f>D137+D138</f>
        <v>8400</v>
      </c>
      <c r="E136" s="332">
        <f>SUM(E137:E138)</f>
        <v>20000</v>
      </c>
      <c r="F136" s="332">
        <f>F137+F138</f>
        <v>2400</v>
      </c>
      <c r="G136" s="332"/>
      <c r="H136" s="332"/>
      <c r="I136" s="332">
        <f>F136</f>
        <v>2400</v>
      </c>
      <c r="J136" s="332">
        <f t="shared" si="10"/>
        <v>6000</v>
      </c>
      <c r="K136" s="193">
        <f>E137-I137</f>
        <v>7600</v>
      </c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</row>
    <row r="137" spans="1:22" s="27" customFormat="1" ht="18" customHeight="1" thickBot="1">
      <c r="A137" s="219" t="s">
        <v>127</v>
      </c>
      <c r="B137" s="224"/>
      <c r="C137" s="225" t="s">
        <v>435</v>
      </c>
      <c r="D137" s="286">
        <v>8400</v>
      </c>
      <c r="E137" s="286">
        <v>10000</v>
      </c>
      <c r="F137" s="286">
        <v>2400</v>
      </c>
      <c r="G137" s="226"/>
      <c r="H137" s="226"/>
      <c r="I137" s="222">
        <f>F137</f>
        <v>2400</v>
      </c>
      <c r="J137" s="217">
        <f t="shared" si="10"/>
        <v>6000</v>
      </c>
      <c r="K137" s="193">
        <f>E138-I138</f>
        <v>10000</v>
      </c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</row>
    <row r="138" spans="1:22" s="27" customFormat="1" ht="18" customHeight="1" thickBot="1">
      <c r="A138" s="219" t="s">
        <v>131</v>
      </c>
      <c r="B138" s="224"/>
      <c r="C138" s="225" t="s">
        <v>308</v>
      </c>
      <c r="D138" s="286">
        <v>0</v>
      </c>
      <c r="E138" s="286">
        <v>10000</v>
      </c>
      <c r="F138" s="286">
        <v>0</v>
      </c>
      <c r="G138" s="226"/>
      <c r="H138" s="226"/>
      <c r="I138" s="222">
        <f>F138</f>
        <v>0</v>
      </c>
      <c r="J138" s="217">
        <f t="shared" si="10"/>
        <v>0</v>
      </c>
      <c r="K138" s="193" t="e">
        <f>#REF!-#REF!</f>
        <v>#REF!</v>
      </c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</row>
    <row r="139" spans="1:22" s="34" customFormat="1" ht="15" customHeight="1" thickBot="1">
      <c r="A139" s="229"/>
      <c r="B139" s="224"/>
      <c r="C139" s="230"/>
      <c r="D139" s="217"/>
      <c r="E139" s="217"/>
      <c r="F139" s="217"/>
      <c r="G139" s="226"/>
      <c r="H139" s="226"/>
      <c r="I139" s="226"/>
      <c r="J139" s="217"/>
      <c r="K139" s="377" t="e">
        <f>E243-I243</f>
        <v>#REF!</v>
      </c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</row>
    <row r="140" spans="1:22" s="27" customFormat="1" ht="50.25" customHeight="1" thickBot="1">
      <c r="A140" s="329" t="s">
        <v>471</v>
      </c>
      <c r="B140" s="330"/>
      <c r="C140" s="331" t="s">
        <v>399</v>
      </c>
      <c r="D140" s="332">
        <f>D141+D142+D143</f>
        <v>615000</v>
      </c>
      <c r="E140" s="332">
        <f>E141+E142+E143</f>
        <v>389199.98</v>
      </c>
      <c r="F140" s="332">
        <f>F141+F142+F143</f>
        <v>601630.35</v>
      </c>
      <c r="G140" s="332"/>
      <c r="H140" s="332"/>
      <c r="I140" s="332">
        <f>F140</f>
        <v>601630.35</v>
      </c>
      <c r="J140" s="332">
        <f t="shared" si="10"/>
        <v>13369.650000000023</v>
      </c>
      <c r="K140" s="373">
        <f>E140-I140</f>
        <v>-212430.37</v>
      </c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</row>
    <row r="141" spans="1:22" s="34" customFormat="1" ht="18" customHeight="1" thickBot="1">
      <c r="A141" s="215" t="s">
        <v>156</v>
      </c>
      <c r="B141" s="273"/>
      <c r="C141" s="221" t="s">
        <v>511</v>
      </c>
      <c r="D141" s="462">
        <v>218731</v>
      </c>
      <c r="E141" s="433">
        <v>350000</v>
      </c>
      <c r="F141" s="463">
        <v>218731</v>
      </c>
      <c r="G141" s="276"/>
      <c r="H141" s="276"/>
      <c r="I141" s="276">
        <f>F141</f>
        <v>218731</v>
      </c>
      <c r="J141" s="217">
        <f t="shared" si="10"/>
        <v>0</v>
      </c>
      <c r="K141" s="193">
        <f>E141-I141</f>
        <v>131269</v>
      </c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</row>
    <row r="142" spans="1:22" s="27" customFormat="1" ht="18" customHeight="1" thickBot="1">
      <c r="A142" s="215" t="s">
        <v>110</v>
      </c>
      <c r="B142" s="228"/>
      <c r="C142" s="221" t="s">
        <v>512</v>
      </c>
      <c r="D142" s="462">
        <v>382899.35</v>
      </c>
      <c r="E142" s="433">
        <v>19599.99</v>
      </c>
      <c r="F142" s="458">
        <v>382899.35</v>
      </c>
      <c r="G142" s="277"/>
      <c r="H142" s="277"/>
      <c r="I142" s="276">
        <f>F142</f>
        <v>382899.35</v>
      </c>
      <c r="J142" s="217">
        <f t="shared" si="10"/>
        <v>0</v>
      </c>
      <c r="K142" s="193">
        <f>E142-I142</f>
        <v>-363299.36</v>
      </c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</row>
    <row r="143" spans="1:22" s="27" customFormat="1" ht="18" customHeight="1" thickBot="1">
      <c r="A143" s="215" t="s">
        <v>131</v>
      </c>
      <c r="B143" s="228"/>
      <c r="C143" s="221" t="s">
        <v>513</v>
      </c>
      <c r="D143" s="464">
        <v>13369.65</v>
      </c>
      <c r="E143" s="433">
        <v>19599.99</v>
      </c>
      <c r="F143" s="465">
        <v>0</v>
      </c>
      <c r="G143" s="277"/>
      <c r="H143" s="277"/>
      <c r="I143" s="276">
        <f>F143</f>
        <v>0</v>
      </c>
      <c r="J143" s="217">
        <f t="shared" si="10"/>
        <v>13369.65</v>
      </c>
      <c r="K143" s="193">
        <f>E143-I143</f>
        <v>19599.99</v>
      </c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</row>
    <row r="144" spans="1:22" s="27" customFormat="1" ht="15" customHeight="1" thickBot="1">
      <c r="A144" s="229"/>
      <c r="B144" s="224"/>
      <c r="C144" s="225"/>
      <c r="D144" s="217"/>
      <c r="E144" s="217"/>
      <c r="F144" s="217"/>
      <c r="G144" s="226"/>
      <c r="H144" s="226"/>
      <c r="I144" s="226"/>
      <c r="J144" s="217"/>
      <c r="K144" s="192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</row>
    <row r="145" spans="1:22" s="27" customFormat="1" ht="27" customHeight="1" thickBot="1">
      <c r="A145" s="329" t="s">
        <v>473</v>
      </c>
      <c r="B145" s="338"/>
      <c r="C145" s="331" t="s">
        <v>400</v>
      </c>
      <c r="D145" s="332">
        <f>D146</f>
        <v>284474.4</v>
      </c>
      <c r="E145" s="332">
        <v>0</v>
      </c>
      <c r="F145" s="332">
        <f>F146</f>
        <v>211621.20000000004</v>
      </c>
      <c r="G145" s="332"/>
      <c r="H145" s="332"/>
      <c r="I145" s="332">
        <f>F145</f>
        <v>211621.20000000004</v>
      </c>
      <c r="J145" s="332">
        <f t="shared" si="10"/>
        <v>72853.19999999998</v>
      </c>
      <c r="K145" s="192">
        <f>E145-I145</f>
        <v>-211621.20000000004</v>
      </c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</row>
    <row r="146" spans="1:22" s="202" customFormat="1" ht="39.75" customHeight="1" thickBot="1">
      <c r="A146" s="219" t="s">
        <v>126</v>
      </c>
      <c r="B146" s="224"/>
      <c r="C146" s="225" t="s">
        <v>401</v>
      </c>
      <c r="D146" s="286">
        <v>284474.4</v>
      </c>
      <c r="E146" s="286">
        <v>0</v>
      </c>
      <c r="F146" s="450">
        <v>211621.20000000004</v>
      </c>
      <c r="G146" s="222"/>
      <c r="H146" s="222"/>
      <c r="I146" s="222">
        <f>F146</f>
        <v>211621.20000000004</v>
      </c>
      <c r="J146" s="226">
        <f t="shared" si="10"/>
        <v>72853.19999999998</v>
      </c>
      <c r="K146" s="201">
        <f>E146-I146</f>
        <v>-211621.20000000004</v>
      </c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</row>
    <row r="147" spans="1:22" s="202" customFormat="1" ht="15" customHeight="1" thickBot="1">
      <c r="A147" s="219"/>
      <c r="B147" s="228"/>
      <c r="C147" s="221"/>
      <c r="D147" s="286"/>
      <c r="E147" s="286"/>
      <c r="F147" s="286"/>
      <c r="G147" s="218"/>
      <c r="H147" s="218"/>
      <c r="I147" s="218"/>
      <c r="J147" s="217"/>
      <c r="K147" s="201"/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</row>
    <row r="148" spans="1:22" s="202" customFormat="1" ht="39.75" customHeight="1" thickBot="1">
      <c r="A148" s="329" t="s">
        <v>474</v>
      </c>
      <c r="B148" s="338"/>
      <c r="C148" s="331" t="s">
        <v>342</v>
      </c>
      <c r="D148" s="332">
        <f>D149</f>
        <v>5180271.94</v>
      </c>
      <c r="E148" s="332">
        <v>0</v>
      </c>
      <c r="F148" s="332">
        <f>F149</f>
        <v>2969739.1599999997</v>
      </c>
      <c r="G148" s="332"/>
      <c r="H148" s="332"/>
      <c r="I148" s="332">
        <f>F148</f>
        <v>2969739.1599999997</v>
      </c>
      <c r="J148" s="332">
        <f t="shared" si="10"/>
        <v>2210532.7800000007</v>
      </c>
      <c r="K148" s="201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</row>
    <row r="149" spans="1:22" s="202" customFormat="1" ht="39.75" customHeight="1" thickBot="1">
      <c r="A149" s="219" t="s">
        <v>402</v>
      </c>
      <c r="B149" s="228"/>
      <c r="C149" s="221" t="s">
        <v>403</v>
      </c>
      <c r="D149" s="286">
        <v>5180271.94</v>
      </c>
      <c r="E149" s="286">
        <v>0</v>
      </c>
      <c r="F149" s="451">
        <v>2969739.1599999997</v>
      </c>
      <c r="G149" s="218"/>
      <c r="H149" s="218"/>
      <c r="I149" s="218">
        <f>F149</f>
        <v>2969739.1599999997</v>
      </c>
      <c r="J149" s="217">
        <f t="shared" si="10"/>
        <v>2210532.7800000007</v>
      </c>
      <c r="K149" s="201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</row>
    <row r="150" spans="1:22" s="27" customFormat="1" ht="15" customHeight="1" thickBot="1">
      <c r="A150" s="229"/>
      <c r="B150" s="224"/>
      <c r="C150" s="230"/>
      <c r="D150" s="217"/>
      <c r="E150" s="217"/>
      <c r="F150" s="217"/>
      <c r="G150" s="226"/>
      <c r="H150" s="226"/>
      <c r="I150" s="226"/>
      <c r="J150" s="217"/>
      <c r="K150" s="192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</row>
    <row r="151" spans="1:22" s="27" customFormat="1" ht="27.75" customHeight="1" thickBot="1">
      <c r="A151" s="329" t="s">
        <v>404</v>
      </c>
      <c r="B151" s="338"/>
      <c r="C151" s="331" t="s">
        <v>309</v>
      </c>
      <c r="D151" s="332">
        <f>D152+D153</f>
        <v>380000</v>
      </c>
      <c r="E151" s="332">
        <f>E152+E153</f>
        <v>34277.43</v>
      </c>
      <c r="F151" s="332">
        <f>F152+F153</f>
        <v>174658.47</v>
      </c>
      <c r="G151" s="332"/>
      <c r="H151" s="332"/>
      <c r="I151" s="332">
        <f>F151</f>
        <v>174658.47</v>
      </c>
      <c r="J151" s="332">
        <f t="shared" si="10"/>
        <v>205341.53</v>
      </c>
      <c r="K151" s="373">
        <f>E151-I151</f>
        <v>-140381.04</v>
      </c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</row>
    <row r="152" spans="1:22" s="34" customFormat="1" ht="18" customHeight="1" thickBot="1">
      <c r="A152" s="219" t="s">
        <v>115</v>
      </c>
      <c r="B152" s="220"/>
      <c r="C152" s="221" t="s">
        <v>310</v>
      </c>
      <c r="D152" s="286">
        <v>260000</v>
      </c>
      <c r="E152" s="286">
        <v>27422.92</v>
      </c>
      <c r="F152" s="452">
        <v>142777.2</v>
      </c>
      <c r="G152" s="222"/>
      <c r="H152" s="222"/>
      <c r="I152" s="222">
        <f>F152</f>
        <v>142777.2</v>
      </c>
      <c r="J152" s="217">
        <f t="shared" si="10"/>
        <v>117222.79999999999</v>
      </c>
      <c r="K152" s="193">
        <f>E152-I152</f>
        <v>-115354.28000000001</v>
      </c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</row>
    <row r="153" spans="1:22" s="27" customFormat="1" ht="18" customHeight="1" thickBot="1">
      <c r="A153" s="219" t="s">
        <v>117</v>
      </c>
      <c r="B153" s="223"/>
      <c r="C153" s="221" t="s">
        <v>311</v>
      </c>
      <c r="D153" s="286">
        <v>120000</v>
      </c>
      <c r="E153" s="286">
        <v>6854.51</v>
      </c>
      <c r="F153" s="453">
        <v>31881.27</v>
      </c>
      <c r="G153" s="222"/>
      <c r="H153" s="222"/>
      <c r="I153" s="222">
        <f>F153</f>
        <v>31881.27</v>
      </c>
      <c r="J153" s="217">
        <f t="shared" si="10"/>
        <v>88118.73</v>
      </c>
      <c r="K153" s="193">
        <f>J153</f>
        <v>88118.73</v>
      </c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</row>
    <row r="154" spans="1:22" s="34" customFormat="1" ht="15" customHeight="1" thickBot="1">
      <c r="A154" s="219"/>
      <c r="B154" s="223"/>
      <c r="C154" s="225"/>
      <c r="D154" s="218"/>
      <c r="E154" s="218"/>
      <c r="F154" s="218"/>
      <c r="G154" s="218"/>
      <c r="H154" s="222"/>
      <c r="I154" s="222"/>
      <c r="J154" s="217"/>
      <c r="K154" s="193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</row>
    <row r="155" spans="1:22" s="27" customFormat="1" ht="24.75" customHeight="1" thickBot="1">
      <c r="A155" s="329" t="s">
        <v>405</v>
      </c>
      <c r="B155" s="338"/>
      <c r="C155" s="331" t="s">
        <v>343</v>
      </c>
      <c r="D155" s="332">
        <f>D156+D157+D158</f>
        <v>229971</v>
      </c>
      <c r="E155" s="332">
        <f>E156+E157+E158</f>
        <v>806058</v>
      </c>
      <c r="F155" s="332">
        <f>F156+F157+F158</f>
        <v>165677.45</v>
      </c>
      <c r="G155" s="332"/>
      <c r="H155" s="332"/>
      <c r="I155" s="332">
        <f>F155</f>
        <v>165677.45</v>
      </c>
      <c r="J155" s="332">
        <f t="shared" si="10"/>
        <v>64293.54999999999</v>
      </c>
      <c r="K155" s="373">
        <f>E155-I155</f>
        <v>640380.55</v>
      </c>
      <c r="L155" s="381"/>
      <c r="M155" s="381"/>
      <c r="N155" s="435"/>
      <c r="O155" s="381"/>
      <c r="P155" s="381"/>
      <c r="Q155" s="381"/>
      <c r="R155" s="381"/>
      <c r="S155" s="381"/>
      <c r="T155" s="381"/>
      <c r="U155" s="381"/>
      <c r="V155" s="381"/>
    </row>
    <row r="156" spans="1:22" s="27" customFormat="1" ht="18" customHeight="1" thickBot="1">
      <c r="A156" s="219" t="s">
        <v>115</v>
      </c>
      <c r="B156" s="224"/>
      <c r="C156" s="225" t="s">
        <v>515</v>
      </c>
      <c r="D156" s="438">
        <v>1000</v>
      </c>
      <c r="E156" s="286">
        <v>268686</v>
      </c>
      <c r="F156" s="454">
        <v>973.73</v>
      </c>
      <c r="G156" s="226"/>
      <c r="H156" s="226"/>
      <c r="I156" s="226">
        <f>F156</f>
        <v>973.73</v>
      </c>
      <c r="J156" s="226">
        <f t="shared" si="10"/>
        <v>26.269999999999982</v>
      </c>
      <c r="K156" s="192">
        <f>E156-I156</f>
        <v>267712.27</v>
      </c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</row>
    <row r="157" spans="1:22" s="27" customFormat="1" ht="18" customHeight="1" thickBot="1">
      <c r="A157" s="219" t="s">
        <v>117</v>
      </c>
      <c r="B157" s="224"/>
      <c r="C157" s="225" t="s">
        <v>406</v>
      </c>
      <c r="D157" s="439">
        <v>228971</v>
      </c>
      <c r="E157" s="286">
        <v>268686</v>
      </c>
      <c r="F157" s="452">
        <v>164703.72</v>
      </c>
      <c r="G157" s="226"/>
      <c r="H157" s="226"/>
      <c r="I157" s="226">
        <f>F157</f>
        <v>164703.72</v>
      </c>
      <c r="J157" s="226">
        <f>D157-F157</f>
        <v>64267.28</v>
      </c>
      <c r="K157" s="192">
        <f>E157-I157</f>
        <v>103982.28</v>
      </c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</row>
    <row r="158" spans="1:22" s="27" customFormat="1" ht="18" customHeight="1" thickBot="1">
      <c r="A158" s="219" t="s">
        <v>110</v>
      </c>
      <c r="B158" s="224"/>
      <c r="C158" s="225" t="s">
        <v>516</v>
      </c>
      <c r="D158" s="440">
        <v>0</v>
      </c>
      <c r="E158" s="286">
        <v>268686</v>
      </c>
      <c r="F158" s="453">
        <v>0</v>
      </c>
      <c r="G158" s="226"/>
      <c r="H158" s="226"/>
      <c r="I158" s="226">
        <f>F158</f>
        <v>0</v>
      </c>
      <c r="J158" s="226">
        <f t="shared" si="10"/>
        <v>0</v>
      </c>
      <c r="K158" s="192">
        <f>E158-I158</f>
        <v>268686</v>
      </c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</row>
    <row r="159" spans="1:22" s="197" customFormat="1" ht="15" customHeight="1" thickBot="1">
      <c r="A159" s="235"/>
      <c r="B159" s="236"/>
      <c r="C159" s="237"/>
      <c r="D159" s="238"/>
      <c r="E159" s="238"/>
      <c r="F159" s="238"/>
      <c r="G159" s="238"/>
      <c r="H159" s="238"/>
      <c r="I159" s="238"/>
      <c r="J159" s="217"/>
      <c r="K159" s="378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</row>
    <row r="160" spans="1:22" s="27" customFormat="1" ht="58.5" customHeight="1" thickBot="1">
      <c r="A160" s="329" t="s">
        <v>472</v>
      </c>
      <c r="B160" s="338"/>
      <c r="C160" s="331" t="s">
        <v>490</v>
      </c>
      <c r="D160" s="332">
        <f>D161</f>
        <v>906400</v>
      </c>
      <c r="E160" s="332" t="e">
        <f>#REF!+#REF!</f>
        <v>#REF!</v>
      </c>
      <c r="F160" s="332">
        <f>F161</f>
        <v>679800</v>
      </c>
      <c r="G160" s="332"/>
      <c r="H160" s="332"/>
      <c r="I160" s="332">
        <f>F160</f>
        <v>679800</v>
      </c>
      <c r="J160" s="332">
        <f t="shared" si="10"/>
        <v>226600</v>
      </c>
      <c r="K160" s="373" t="e">
        <f>E160-I160</f>
        <v>#REF!</v>
      </c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</row>
    <row r="161" spans="1:22" s="202" customFormat="1" ht="18" customHeight="1" thickBot="1">
      <c r="A161" s="219" t="s">
        <v>140</v>
      </c>
      <c r="B161" s="228"/>
      <c r="C161" s="457" t="s">
        <v>527</v>
      </c>
      <c r="D161" s="433">
        <v>906400</v>
      </c>
      <c r="E161" s="433" t="e">
        <f>#REF!+#REF!</f>
        <v>#REF!</v>
      </c>
      <c r="F161" s="433">
        <v>679800</v>
      </c>
      <c r="G161" s="218"/>
      <c r="H161" s="218"/>
      <c r="I161" s="218">
        <f>F161</f>
        <v>679800</v>
      </c>
      <c r="J161" s="217">
        <f t="shared" si="10"/>
        <v>226600</v>
      </c>
      <c r="K161" s="201" t="e">
        <f>E161-I161</f>
        <v>#REF!</v>
      </c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</row>
    <row r="162" spans="1:22" s="27" customFormat="1" ht="15" customHeight="1" thickBot="1">
      <c r="A162" s="219"/>
      <c r="B162" s="224"/>
      <c r="C162" s="225"/>
      <c r="D162" s="218"/>
      <c r="E162" s="218"/>
      <c r="F162" s="218"/>
      <c r="G162" s="226"/>
      <c r="H162" s="226"/>
      <c r="I162" s="222"/>
      <c r="J162" s="217"/>
      <c r="K162" s="193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</row>
    <row r="163" spans="1:22" s="27" customFormat="1" ht="26.25" customHeight="1" thickBot="1">
      <c r="A163" s="329" t="s">
        <v>409</v>
      </c>
      <c r="B163" s="338"/>
      <c r="C163" s="331" t="s">
        <v>407</v>
      </c>
      <c r="D163" s="332">
        <f>D164</f>
        <v>597000</v>
      </c>
      <c r="E163" s="332">
        <v>813700</v>
      </c>
      <c r="F163" s="332">
        <f>F164</f>
        <v>592998.12</v>
      </c>
      <c r="G163" s="332"/>
      <c r="H163" s="332"/>
      <c r="I163" s="332">
        <f>F163</f>
        <v>592998.12</v>
      </c>
      <c r="J163" s="332">
        <f t="shared" si="10"/>
        <v>4001.8800000000047</v>
      </c>
      <c r="K163" s="373">
        <f>E163-I163</f>
        <v>220701.88</v>
      </c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</row>
    <row r="164" spans="1:22" s="202" customFormat="1" ht="18" customHeight="1" thickBot="1">
      <c r="A164" s="219" t="s">
        <v>140</v>
      </c>
      <c r="B164" s="228"/>
      <c r="C164" s="221" t="s">
        <v>408</v>
      </c>
      <c r="D164" s="286">
        <v>597000</v>
      </c>
      <c r="E164" s="286">
        <v>813700</v>
      </c>
      <c r="F164" s="455">
        <v>592998.12</v>
      </c>
      <c r="G164" s="218"/>
      <c r="H164" s="218"/>
      <c r="I164" s="218">
        <f>F164</f>
        <v>592998.12</v>
      </c>
      <c r="J164" s="217">
        <f t="shared" si="10"/>
        <v>4001.8800000000047</v>
      </c>
      <c r="K164" s="201">
        <f>E164-I164</f>
        <v>220701.88</v>
      </c>
      <c r="L164" s="386"/>
      <c r="M164" s="386"/>
      <c r="N164" s="386"/>
      <c r="O164" s="386"/>
      <c r="P164" s="386"/>
      <c r="Q164" s="386"/>
      <c r="R164" s="386"/>
      <c r="S164" s="386"/>
      <c r="T164" s="386"/>
      <c r="U164" s="386"/>
      <c r="V164" s="386"/>
    </row>
    <row r="165" spans="1:22" s="27" customFormat="1" ht="15" customHeight="1" thickBot="1">
      <c r="A165" s="229"/>
      <c r="B165" s="234"/>
      <c r="C165" s="230"/>
      <c r="D165" s="217"/>
      <c r="E165" s="217"/>
      <c r="F165" s="217"/>
      <c r="G165" s="226"/>
      <c r="H165" s="226"/>
      <c r="I165" s="226"/>
      <c r="J165" s="217"/>
      <c r="K165" s="192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</row>
    <row r="166" spans="1:22" s="34" customFormat="1" ht="30.75" customHeight="1" thickBot="1">
      <c r="A166" s="329" t="s">
        <v>410</v>
      </c>
      <c r="B166" s="341"/>
      <c r="C166" s="331" t="s">
        <v>411</v>
      </c>
      <c r="D166" s="332">
        <f>D167</f>
        <v>10965003</v>
      </c>
      <c r="E166" s="332">
        <v>2369000</v>
      </c>
      <c r="F166" s="332">
        <f>F167</f>
        <v>10021207.35</v>
      </c>
      <c r="G166" s="342"/>
      <c r="H166" s="342"/>
      <c r="I166" s="332">
        <f>F166</f>
        <v>10021207.35</v>
      </c>
      <c r="J166" s="332">
        <f t="shared" si="10"/>
        <v>943795.6500000004</v>
      </c>
      <c r="K166" s="373">
        <f>E166-I166</f>
        <v>-7652207.35</v>
      </c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</row>
    <row r="167" spans="1:22" s="200" customFormat="1" ht="18" customHeight="1" thickBot="1">
      <c r="A167" s="219" t="s">
        <v>140</v>
      </c>
      <c r="B167" s="215"/>
      <c r="C167" s="221" t="s">
        <v>412</v>
      </c>
      <c r="D167" s="286">
        <v>10965003</v>
      </c>
      <c r="E167" s="286">
        <v>2369000</v>
      </c>
      <c r="F167" s="455">
        <v>10021207.35</v>
      </c>
      <c r="G167" s="218"/>
      <c r="H167" s="218"/>
      <c r="I167" s="218">
        <f>F167</f>
        <v>10021207.35</v>
      </c>
      <c r="J167" s="218">
        <f t="shared" si="10"/>
        <v>943795.6500000004</v>
      </c>
      <c r="K167" s="201">
        <f>E167-I167</f>
        <v>-7652207.35</v>
      </c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</row>
    <row r="168" spans="1:22" s="34" customFormat="1" ht="15" customHeight="1" thickBot="1">
      <c r="A168" s="229"/>
      <c r="B168" s="219"/>
      <c r="C168" s="225"/>
      <c r="D168" s="217"/>
      <c r="E168" s="217"/>
      <c r="F168" s="217"/>
      <c r="G168" s="222"/>
      <c r="H168" s="222"/>
      <c r="I168" s="226"/>
      <c r="J168" s="218"/>
      <c r="K168" s="192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</row>
    <row r="169" spans="1:11" s="110" customFormat="1" ht="58.5" customHeight="1" thickBot="1">
      <c r="A169" s="329" t="s">
        <v>413</v>
      </c>
      <c r="B169" s="339"/>
      <c r="C169" s="331" t="s">
        <v>354</v>
      </c>
      <c r="D169" s="340">
        <f>D170</f>
        <v>607260.48</v>
      </c>
      <c r="E169" s="340">
        <v>0</v>
      </c>
      <c r="F169" s="340">
        <f>F170</f>
        <v>74384</v>
      </c>
      <c r="G169" s="332"/>
      <c r="H169" s="332"/>
      <c r="I169" s="332">
        <f>F169</f>
        <v>74384</v>
      </c>
      <c r="J169" s="332">
        <f t="shared" si="10"/>
        <v>532876.48</v>
      </c>
      <c r="K169" s="373">
        <f>E169-I169</f>
        <v>-74384</v>
      </c>
    </row>
    <row r="170" spans="1:11" s="248" customFormat="1" ht="19.5" customHeight="1" thickBot="1">
      <c r="A170" s="219" t="s">
        <v>140</v>
      </c>
      <c r="B170" s="232"/>
      <c r="C170" s="221" t="s">
        <v>355</v>
      </c>
      <c r="D170" s="318">
        <v>607260.48</v>
      </c>
      <c r="E170" s="318">
        <v>0</v>
      </c>
      <c r="F170" s="318">
        <v>74384</v>
      </c>
      <c r="G170" s="218"/>
      <c r="H170" s="218"/>
      <c r="I170" s="218">
        <f>F170</f>
        <v>74384</v>
      </c>
      <c r="J170" s="218">
        <f t="shared" si="10"/>
        <v>532876.48</v>
      </c>
      <c r="K170" s="201">
        <f>E170-I170</f>
        <v>-74384</v>
      </c>
    </row>
    <row r="171" spans="1:22" s="34" customFormat="1" ht="14.25" customHeight="1" thickBot="1">
      <c r="A171" s="219"/>
      <c r="B171" s="223"/>
      <c r="C171" s="225"/>
      <c r="D171" s="218"/>
      <c r="E171" s="218"/>
      <c r="F171" s="218"/>
      <c r="G171" s="222"/>
      <c r="H171" s="222"/>
      <c r="I171" s="222"/>
      <c r="J171" s="218"/>
      <c r="K171" s="193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</row>
    <row r="172" spans="1:11" s="110" customFormat="1" ht="28.5" customHeight="1" thickBot="1">
      <c r="A172" s="329" t="s">
        <v>414</v>
      </c>
      <c r="B172" s="339"/>
      <c r="C172" s="331" t="s">
        <v>345</v>
      </c>
      <c r="D172" s="340">
        <f>D173</f>
        <v>13329512.879999999</v>
      </c>
      <c r="E172" s="340">
        <v>4974576.58</v>
      </c>
      <c r="F172" s="340">
        <f>F173</f>
        <v>714716.17</v>
      </c>
      <c r="G172" s="332"/>
      <c r="H172" s="332"/>
      <c r="I172" s="332">
        <f>F172</f>
        <v>714716.17</v>
      </c>
      <c r="J172" s="332">
        <f t="shared" si="10"/>
        <v>12614796.709999999</v>
      </c>
      <c r="K172" s="373">
        <f>E172-I172</f>
        <v>4259860.41</v>
      </c>
    </row>
    <row r="173" spans="1:11" s="248" customFormat="1" ht="18" customHeight="1" thickBot="1">
      <c r="A173" s="219" t="s">
        <v>140</v>
      </c>
      <c r="B173" s="232"/>
      <c r="C173" s="221" t="s">
        <v>313</v>
      </c>
      <c r="D173" s="439">
        <v>13329512.879999999</v>
      </c>
      <c r="E173" s="318">
        <v>4974576.58</v>
      </c>
      <c r="F173" s="455">
        <v>714716.17</v>
      </c>
      <c r="G173" s="218"/>
      <c r="H173" s="218"/>
      <c r="I173" s="218">
        <f>F173</f>
        <v>714716.17</v>
      </c>
      <c r="J173" s="218">
        <f t="shared" si="10"/>
        <v>12614796.709999999</v>
      </c>
      <c r="K173" s="201">
        <f>E173-I173</f>
        <v>4259860.41</v>
      </c>
    </row>
    <row r="174" spans="1:22" s="34" customFormat="1" ht="15" customHeight="1" thickBot="1">
      <c r="A174" s="219"/>
      <c r="B174" s="223"/>
      <c r="C174" s="225"/>
      <c r="D174" s="218"/>
      <c r="E174" s="218"/>
      <c r="F174" s="218"/>
      <c r="G174" s="222"/>
      <c r="H174" s="222"/>
      <c r="I174" s="222"/>
      <c r="J174" s="218"/>
      <c r="K174" s="193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</row>
    <row r="175" spans="1:11" s="110" customFormat="1" ht="54.75" customHeight="1" thickBot="1">
      <c r="A175" s="329" t="s">
        <v>415</v>
      </c>
      <c r="B175" s="339"/>
      <c r="C175" s="331" t="s">
        <v>416</v>
      </c>
      <c r="D175" s="340">
        <f>D176</f>
        <v>44997</v>
      </c>
      <c r="E175" s="340">
        <v>11625735.12</v>
      </c>
      <c r="F175" s="340">
        <f>F176</f>
        <v>0</v>
      </c>
      <c r="G175" s="332"/>
      <c r="H175" s="332"/>
      <c r="I175" s="332">
        <f>F175</f>
        <v>0</v>
      </c>
      <c r="J175" s="332">
        <f t="shared" si="10"/>
        <v>44997</v>
      </c>
      <c r="K175" s="373">
        <f>E175-I175</f>
        <v>11625735.12</v>
      </c>
    </row>
    <row r="176" spans="1:11" s="248" customFormat="1" ht="18" customHeight="1" thickBot="1">
      <c r="A176" s="219" t="s">
        <v>140</v>
      </c>
      <c r="B176" s="232"/>
      <c r="C176" s="221" t="s">
        <v>417</v>
      </c>
      <c r="D176" s="318">
        <v>44997</v>
      </c>
      <c r="E176" s="318">
        <v>11625735.12</v>
      </c>
      <c r="F176" s="318">
        <v>0</v>
      </c>
      <c r="G176" s="218"/>
      <c r="H176" s="218"/>
      <c r="I176" s="218">
        <f>F176</f>
        <v>0</v>
      </c>
      <c r="J176" s="218">
        <f t="shared" si="10"/>
        <v>44997</v>
      </c>
      <c r="K176" s="201">
        <f>E176-I176</f>
        <v>11625735.12</v>
      </c>
    </row>
    <row r="177" spans="1:22" s="34" customFormat="1" ht="15" customHeight="1" thickBot="1">
      <c r="A177" s="219"/>
      <c r="B177" s="223"/>
      <c r="C177" s="225"/>
      <c r="D177" s="218"/>
      <c r="E177" s="218"/>
      <c r="F177" s="218"/>
      <c r="G177" s="222"/>
      <c r="H177" s="222"/>
      <c r="I177" s="222"/>
      <c r="J177" s="218"/>
      <c r="K177" s="193"/>
      <c r="L177" s="387"/>
      <c r="M177" s="387"/>
      <c r="N177" s="387"/>
      <c r="O177" s="387"/>
      <c r="P177" s="387"/>
      <c r="Q177" s="387"/>
      <c r="R177" s="387"/>
      <c r="S177" s="387"/>
      <c r="T177" s="387"/>
      <c r="U177" s="387"/>
      <c r="V177" s="387"/>
    </row>
    <row r="178" spans="1:11" s="110" customFormat="1" ht="42" customHeight="1" thickBot="1">
      <c r="A178" s="329" t="s">
        <v>418</v>
      </c>
      <c r="B178" s="339"/>
      <c r="C178" s="331" t="s">
        <v>419</v>
      </c>
      <c r="D178" s="340">
        <f>D179</f>
        <v>1756620</v>
      </c>
      <c r="E178" s="340">
        <v>24942683</v>
      </c>
      <c r="F178" s="340">
        <f>F179</f>
        <v>1147615.34</v>
      </c>
      <c r="G178" s="332"/>
      <c r="H178" s="332"/>
      <c r="I178" s="332">
        <f>F178</f>
        <v>1147615.34</v>
      </c>
      <c r="J178" s="332">
        <f t="shared" si="10"/>
        <v>609004.6599999999</v>
      </c>
      <c r="K178" s="373">
        <f>E178-I178</f>
        <v>23795067.66</v>
      </c>
    </row>
    <row r="179" spans="1:11" s="248" customFormat="1" ht="18" customHeight="1" thickBot="1">
      <c r="A179" s="219" t="s">
        <v>140</v>
      </c>
      <c r="B179" s="232"/>
      <c r="C179" s="221" t="s">
        <v>420</v>
      </c>
      <c r="D179" s="460">
        <v>1756620</v>
      </c>
      <c r="E179" s="460">
        <v>24942683</v>
      </c>
      <c r="F179" s="461">
        <v>1147615.34</v>
      </c>
      <c r="G179" s="218"/>
      <c r="H179" s="218"/>
      <c r="I179" s="218">
        <f>F179</f>
        <v>1147615.34</v>
      </c>
      <c r="J179" s="218">
        <f t="shared" si="10"/>
        <v>609004.6599999999</v>
      </c>
      <c r="K179" s="201">
        <f>E179-I179</f>
        <v>23795067.66</v>
      </c>
    </row>
    <row r="180" spans="1:11" s="110" customFormat="1" ht="15" customHeight="1" thickBot="1">
      <c r="A180" s="229"/>
      <c r="B180" s="223"/>
      <c r="C180" s="230"/>
      <c r="D180" s="239"/>
      <c r="E180" s="239"/>
      <c r="F180" s="239"/>
      <c r="G180" s="226"/>
      <c r="H180" s="226"/>
      <c r="I180" s="226"/>
      <c r="J180" s="218"/>
      <c r="K180" s="192"/>
    </row>
    <row r="181" spans="1:11" s="110" customFormat="1" ht="27.75" customHeight="1" thickBot="1">
      <c r="A181" s="329" t="s">
        <v>421</v>
      </c>
      <c r="B181" s="339"/>
      <c r="C181" s="331" t="s">
        <v>344</v>
      </c>
      <c r="D181" s="340">
        <f>D182</f>
        <v>14875935</v>
      </c>
      <c r="E181" s="340">
        <v>261826.08</v>
      </c>
      <c r="F181" s="340">
        <f>F182</f>
        <v>14875935</v>
      </c>
      <c r="G181" s="332"/>
      <c r="H181" s="332"/>
      <c r="I181" s="332">
        <f>F181</f>
        <v>14875935</v>
      </c>
      <c r="J181" s="332">
        <f t="shared" si="10"/>
        <v>0</v>
      </c>
      <c r="K181" s="373">
        <f>E181-I181</f>
        <v>-14614108.92</v>
      </c>
    </row>
    <row r="182" spans="1:11" s="248" customFormat="1" ht="19.5" customHeight="1" thickBot="1">
      <c r="A182" s="219" t="s">
        <v>140</v>
      </c>
      <c r="B182" s="232"/>
      <c r="C182" s="221" t="s">
        <v>312</v>
      </c>
      <c r="D182" s="318">
        <v>14875935</v>
      </c>
      <c r="E182" s="318">
        <v>13067565</v>
      </c>
      <c r="F182" s="455">
        <v>14875935</v>
      </c>
      <c r="G182" s="272">
        <v>13067565</v>
      </c>
      <c r="H182" s="272">
        <v>13067565</v>
      </c>
      <c r="I182" s="272">
        <v>13067565</v>
      </c>
      <c r="J182" s="218">
        <f t="shared" si="10"/>
        <v>0</v>
      </c>
      <c r="K182" s="201">
        <f>E182-I182</f>
        <v>0</v>
      </c>
    </row>
    <row r="183" spans="1:22" s="34" customFormat="1" ht="15" customHeight="1" thickBot="1">
      <c r="A183" s="219"/>
      <c r="B183" s="223"/>
      <c r="C183" s="225"/>
      <c r="D183" s="218"/>
      <c r="E183" s="218"/>
      <c r="F183" s="218"/>
      <c r="G183" s="222"/>
      <c r="H183" s="222"/>
      <c r="I183" s="222"/>
      <c r="J183" s="218"/>
      <c r="K183" s="193"/>
      <c r="L183" s="387"/>
      <c r="M183" s="387"/>
      <c r="N183" s="387"/>
      <c r="O183" s="387"/>
      <c r="P183" s="387"/>
      <c r="Q183" s="387"/>
      <c r="R183" s="387"/>
      <c r="S183" s="387"/>
      <c r="T183" s="387"/>
      <c r="U183" s="387"/>
      <c r="V183" s="387"/>
    </row>
    <row r="184" spans="1:11" s="110" customFormat="1" ht="27.75" customHeight="1" thickBot="1">
      <c r="A184" s="329" t="s">
        <v>422</v>
      </c>
      <c r="B184" s="339"/>
      <c r="C184" s="331" t="s">
        <v>423</v>
      </c>
      <c r="D184" s="340">
        <f>D185</f>
        <v>260000</v>
      </c>
      <c r="E184" s="340">
        <v>261826.08</v>
      </c>
      <c r="F184" s="340">
        <f>F185</f>
        <v>0</v>
      </c>
      <c r="G184" s="332"/>
      <c r="H184" s="332"/>
      <c r="I184" s="332">
        <f>F184</f>
        <v>0</v>
      </c>
      <c r="J184" s="332">
        <f t="shared" si="10"/>
        <v>260000</v>
      </c>
      <c r="K184" s="373">
        <f>E184-I184</f>
        <v>261826.08</v>
      </c>
    </row>
    <row r="185" spans="1:11" s="248" customFormat="1" ht="18.75" customHeight="1" thickBot="1">
      <c r="A185" s="219" t="s">
        <v>127</v>
      </c>
      <c r="B185" s="232"/>
      <c r="C185" s="221" t="s">
        <v>425</v>
      </c>
      <c r="D185" s="318">
        <v>260000</v>
      </c>
      <c r="E185" s="318">
        <v>261826.08</v>
      </c>
      <c r="F185" s="318">
        <v>0</v>
      </c>
      <c r="G185" s="218"/>
      <c r="H185" s="218"/>
      <c r="I185" s="218">
        <f>F185</f>
        <v>0</v>
      </c>
      <c r="J185" s="218">
        <f t="shared" si="10"/>
        <v>260000</v>
      </c>
      <c r="K185" s="201">
        <f>E185-I185</f>
        <v>261826.08</v>
      </c>
    </row>
    <row r="186" spans="1:11" s="248" customFormat="1" ht="15" customHeight="1" thickBot="1">
      <c r="A186" s="219"/>
      <c r="B186" s="232"/>
      <c r="C186" s="221"/>
      <c r="D186" s="239"/>
      <c r="E186" s="239"/>
      <c r="F186" s="239"/>
      <c r="G186" s="217"/>
      <c r="H186" s="217"/>
      <c r="I186" s="217"/>
      <c r="J186" s="218"/>
      <c r="K186" s="201"/>
    </row>
    <row r="187" spans="1:11" s="248" customFormat="1" ht="48" customHeight="1" thickBot="1">
      <c r="A187" s="329" t="s">
        <v>469</v>
      </c>
      <c r="B187" s="339"/>
      <c r="C187" s="331" t="s">
        <v>424</v>
      </c>
      <c r="D187" s="340">
        <f>D189+D188</f>
        <v>1229000</v>
      </c>
      <c r="E187" s="340">
        <f>E189+E188</f>
        <v>523652.16</v>
      </c>
      <c r="F187" s="340">
        <f>F189+F188</f>
        <v>895311.61</v>
      </c>
      <c r="G187" s="332"/>
      <c r="H187" s="332"/>
      <c r="I187" s="332">
        <f>F187</f>
        <v>895311.61</v>
      </c>
      <c r="J187" s="332">
        <f t="shared" si="10"/>
        <v>333688.39</v>
      </c>
      <c r="K187" s="201"/>
    </row>
    <row r="188" spans="1:11" s="248" customFormat="1" ht="18" customHeight="1" thickBot="1">
      <c r="A188" s="215" t="s">
        <v>117</v>
      </c>
      <c r="B188" s="232"/>
      <c r="C188" s="221" t="s">
        <v>451</v>
      </c>
      <c r="D188" s="318">
        <v>587800</v>
      </c>
      <c r="E188" s="318">
        <v>261826.08</v>
      </c>
      <c r="F188" s="318">
        <v>587800</v>
      </c>
      <c r="G188" s="276"/>
      <c r="H188" s="276"/>
      <c r="I188" s="276">
        <f>F188</f>
        <v>587800</v>
      </c>
      <c r="J188" s="218">
        <f t="shared" si="10"/>
        <v>0</v>
      </c>
      <c r="K188" s="201"/>
    </row>
    <row r="189" spans="1:11" s="248" customFormat="1" ht="18" customHeight="1" thickBot="1">
      <c r="A189" s="215" t="s">
        <v>127</v>
      </c>
      <c r="B189" s="232"/>
      <c r="C189" s="221" t="s">
        <v>426</v>
      </c>
      <c r="D189" s="318">
        <v>641200</v>
      </c>
      <c r="E189" s="318">
        <v>261826.08</v>
      </c>
      <c r="F189" s="455">
        <v>307511.61</v>
      </c>
      <c r="G189" s="276"/>
      <c r="H189" s="276"/>
      <c r="I189" s="276">
        <f>F189</f>
        <v>307511.61</v>
      </c>
      <c r="J189" s="218">
        <f>D189-F189</f>
        <v>333688.39</v>
      </c>
      <c r="K189" s="201"/>
    </row>
    <row r="190" spans="1:11" s="248" customFormat="1" ht="15.75" customHeight="1" thickBot="1">
      <c r="A190" s="215"/>
      <c r="B190" s="232"/>
      <c r="C190" s="221"/>
      <c r="D190" s="272"/>
      <c r="E190" s="272"/>
      <c r="F190" s="272"/>
      <c r="G190" s="276"/>
      <c r="H190" s="276"/>
      <c r="I190" s="276"/>
      <c r="J190" s="218"/>
      <c r="K190" s="201"/>
    </row>
    <row r="191" spans="1:11" s="317" customFormat="1" ht="69" customHeight="1" thickBot="1">
      <c r="A191" s="329" t="s">
        <v>499</v>
      </c>
      <c r="B191" s="339"/>
      <c r="C191" s="331" t="s">
        <v>501</v>
      </c>
      <c r="D191" s="340">
        <f>D192</f>
        <v>184000</v>
      </c>
      <c r="E191" s="340">
        <f>E192</f>
        <v>261826.08</v>
      </c>
      <c r="F191" s="340">
        <f>F192</f>
        <v>0</v>
      </c>
      <c r="G191" s="332"/>
      <c r="H191" s="332"/>
      <c r="I191" s="332">
        <f>F191</f>
        <v>0</v>
      </c>
      <c r="J191" s="332">
        <f>D191-F191</f>
        <v>184000</v>
      </c>
      <c r="K191" s="369"/>
    </row>
    <row r="192" spans="1:11" s="317" customFormat="1" ht="18" customHeight="1" thickBot="1">
      <c r="A192" s="284" t="s">
        <v>117</v>
      </c>
      <c r="B192" s="312"/>
      <c r="C192" s="288" t="s">
        <v>500</v>
      </c>
      <c r="D192" s="318">
        <v>184000</v>
      </c>
      <c r="E192" s="318">
        <v>261826.08</v>
      </c>
      <c r="F192" s="318">
        <v>0</v>
      </c>
      <c r="G192" s="286"/>
      <c r="H192" s="286"/>
      <c r="I192" s="286">
        <f>F192</f>
        <v>0</v>
      </c>
      <c r="J192" s="286">
        <f>D192-F192</f>
        <v>184000</v>
      </c>
      <c r="K192" s="369"/>
    </row>
    <row r="193" spans="1:11" s="317" customFormat="1" ht="15" customHeight="1" thickBot="1">
      <c r="A193" s="284"/>
      <c r="B193" s="312"/>
      <c r="C193" s="288"/>
      <c r="D193" s="318"/>
      <c r="E193" s="318"/>
      <c r="F193" s="318"/>
      <c r="G193" s="286"/>
      <c r="H193" s="286"/>
      <c r="I193" s="286"/>
      <c r="J193" s="286"/>
      <c r="K193" s="369"/>
    </row>
    <row r="194" spans="1:11" s="317" customFormat="1" ht="69" customHeight="1" thickBot="1">
      <c r="A194" s="329" t="s">
        <v>517</v>
      </c>
      <c r="B194" s="339"/>
      <c r="C194" s="331" t="s">
        <v>501</v>
      </c>
      <c r="D194" s="340">
        <f>D195</f>
        <v>800000</v>
      </c>
      <c r="E194" s="340">
        <f>E195</f>
        <v>261826.08</v>
      </c>
      <c r="F194" s="340">
        <f>F195</f>
        <v>0</v>
      </c>
      <c r="G194" s="332"/>
      <c r="H194" s="332"/>
      <c r="I194" s="332">
        <f>F194</f>
        <v>0</v>
      </c>
      <c r="J194" s="332">
        <f>D194-F194</f>
        <v>800000</v>
      </c>
      <c r="K194" s="369"/>
    </row>
    <row r="195" spans="1:11" s="110" customFormat="1" ht="18" customHeight="1" thickBot="1">
      <c r="A195" s="219" t="s">
        <v>382</v>
      </c>
      <c r="B195" s="223"/>
      <c r="C195" s="225" t="s">
        <v>500</v>
      </c>
      <c r="D195" s="318">
        <v>800000</v>
      </c>
      <c r="E195" s="318">
        <v>261826.08</v>
      </c>
      <c r="F195" s="318">
        <v>0</v>
      </c>
      <c r="G195" s="222"/>
      <c r="H195" s="222"/>
      <c r="I195" s="222">
        <f>F195</f>
        <v>0</v>
      </c>
      <c r="J195" s="222">
        <f>D195-F195</f>
        <v>800000</v>
      </c>
      <c r="K195" s="192"/>
    </row>
    <row r="196" spans="1:11" s="317" customFormat="1" ht="15" customHeight="1" thickBot="1">
      <c r="A196" s="284"/>
      <c r="B196" s="312"/>
      <c r="C196" s="288"/>
      <c r="D196" s="318"/>
      <c r="E196" s="318"/>
      <c r="F196" s="318"/>
      <c r="G196" s="286"/>
      <c r="H196" s="286"/>
      <c r="I196" s="286"/>
      <c r="J196" s="286"/>
      <c r="K196" s="369"/>
    </row>
    <row r="197" spans="1:11" s="317" customFormat="1" ht="69" customHeight="1" thickBot="1">
      <c r="A197" s="329" t="s">
        <v>502</v>
      </c>
      <c r="B197" s="339"/>
      <c r="C197" s="331" t="s">
        <v>503</v>
      </c>
      <c r="D197" s="340">
        <f>D198</f>
        <v>192000</v>
      </c>
      <c r="E197" s="340">
        <f>E198</f>
        <v>261826.08</v>
      </c>
      <c r="F197" s="340">
        <f>F198</f>
        <v>0</v>
      </c>
      <c r="G197" s="332"/>
      <c r="H197" s="332"/>
      <c r="I197" s="332">
        <f>F197</f>
        <v>0</v>
      </c>
      <c r="J197" s="332">
        <f>D197-F197</f>
        <v>192000</v>
      </c>
      <c r="K197" s="369"/>
    </row>
    <row r="198" spans="1:11" s="317" customFormat="1" ht="18" customHeight="1" thickBot="1">
      <c r="A198" s="284" t="s">
        <v>117</v>
      </c>
      <c r="B198" s="312"/>
      <c r="C198" s="288" t="s">
        <v>504</v>
      </c>
      <c r="D198" s="318">
        <v>192000</v>
      </c>
      <c r="E198" s="318">
        <v>261826.08</v>
      </c>
      <c r="F198" s="318">
        <v>0</v>
      </c>
      <c r="G198" s="286"/>
      <c r="H198" s="286"/>
      <c r="I198" s="286">
        <f>F198</f>
        <v>0</v>
      </c>
      <c r="J198" s="286">
        <f>D198-F198</f>
        <v>192000</v>
      </c>
      <c r="K198" s="369"/>
    </row>
    <row r="199" spans="1:11" s="317" customFormat="1" ht="15" customHeight="1" thickBot="1">
      <c r="A199" s="284"/>
      <c r="B199" s="312"/>
      <c r="C199" s="288"/>
      <c r="D199" s="318"/>
      <c r="E199" s="318"/>
      <c r="F199" s="318"/>
      <c r="G199" s="286"/>
      <c r="H199" s="286"/>
      <c r="I199" s="286"/>
      <c r="J199" s="286"/>
      <c r="K199" s="369"/>
    </row>
    <row r="200" spans="1:11" s="317" customFormat="1" ht="69" customHeight="1" thickBot="1">
      <c r="A200" s="329" t="s">
        <v>505</v>
      </c>
      <c r="B200" s="339"/>
      <c r="C200" s="331" t="s">
        <v>506</v>
      </c>
      <c r="D200" s="340">
        <f>D201</f>
        <v>446000</v>
      </c>
      <c r="E200" s="340">
        <f>E201</f>
        <v>261826.08</v>
      </c>
      <c r="F200" s="340">
        <f>F201</f>
        <v>0</v>
      </c>
      <c r="G200" s="332"/>
      <c r="H200" s="332"/>
      <c r="I200" s="332">
        <f>F200</f>
        <v>0</v>
      </c>
      <c r="J200" s="332">
        <f>D200-F200</f>
        <v>446000</v>
      </c>
      <c r="K200" s="369"/>
    </row>
    <row r="201" spans="1:11" s="317" customFormat="1" ht="18" customHeight="1" thickBot="1">
      <c r="A201" s="284" t="s">
        <v>117</v>
      </c>
      <c r="B201" s="312"/>
      <c r="C201" s="288" t="s">
        <v>507</v>
      </c>
      <c r="D201" s="318">
        <v>446000</v>
      </c>
      <c r="E201" s="318">
        <v>261826.08</v>
      </c>
      <c r="F201" s="318">
        <v>0</v>
      </c>
      <c r="G201" s="286"/>
      <c r="H201" s="286"/>
      <c r="I201" s="286">
        <f>F201</f>
        <v>0</v>
      </c>
      <c r="J201" s="286">
        <f>D201-F201</f>
        <v>446000</v>
      </c>
      <c r="K201" s="369"/>
    </row>
    <row r="202" spans="1:11" s="317" customFormat="1" ht="15" customHeight="1" thickBot="1">
      <c r="A202" s="284"/>
      <c r="B202" s="312"/>
      <c r="C202" s="288"/>
      <c r="D202" s="318"/>
      <c r="E202" s="318"/>
      <c r="F202" s="318"/>
      <c r="G202" s="286"/>
      <c r="H202" s="286"/>
      <c r="I202" s="286"/>
      <c r="J202" s="286"/>
      <c r="K202" s="369"/>
    </row>
    <row r="203" spans="1:11" s="317" customFormat="1" ht="69" customHeight="1" thickBot="1">
      <c r="A203" s="329" t="s">
        <v>524</v>
      </c>
      <c r="B203" s="339"/>
      <c r="C203" s="331" t="s">
        <v>508</v>
      </c>
      <c r="D203" s="340">
        <f>D205+D204</f>
        <v>199400</v>
      </c>
      <c r="E203" s="340">
        <f>E205+E204</f>
        <v>261826.08</v>
      </c>
      <c r="F203" s="340">
        <f>F205+F204</f>
        <v>199400</v>
      </c>
      <c r="G203" s="332"/>
      <c r="H203" s="332"/>
      <c r="I203" s="332">
        <f>F203</f>
        <v>199400</v>
      </c>
      <c r="J203" s="332">
        <f>D203-F203</f>
        <v>0</v>
      </c>
      <c r="K203" s="369"/>
    </row>
    <row r="204" spans="1:11" s="317" customFormat="1" ht="27" customHeight="1" thickBot="1">
      <c r="A204" s="215" t="s">
        <v>127</v>
      </c>
      <c r="B204" s="312"/>
      <c r="C204" s="288" t="s">
        <v>525</v>
      </c>
      <c r="D204" s="318">
        <v>99624</v>
      </c>
      <c r="E204" s="318"/>
      <c r="F204" s="318">
        <v>99624</v>
      </c>
      <c r="G204" s="318">
        <v>99624</v>
      </c>
      <c r="H204" s="318">
        <v>99624</v>
      </c>
      <c r="I204" s="318">
        <v>99624</v>
      </c>
      <c r="J204" s="318">
        <f>D204-F204</f>
        <v>0</v>
      </c>
      <c r="K204" s="369"/>
    </row>
    <row r="205" spans="1:11" s="317" customFormat="1" ht="18" customHeight="1" thickBot="1">
      <c r="A205" s="284" t="s">
        <v>117</v>
      </c>
      <c r="B205" s="312"/>
      <c r="C205" s="288" t="s">
        <v>509</v>
      </c>
      <c r="D205" s="318">
        <v>99776</v>
      </c>
      <c r="E205" s="318">
        <v>261826.08</v>
      </c>
      <c r="F205" s="318">
        <v>99776</v>
      </c>
      <c r="G205" s="286"/>
      <c r="H205" s="286"/>
      <c r="I205" s="286">
        <f>F205</f>
        <v>99776</v>
      </c>
      <c r="J205" s="286">
        <f>D205-F205</f>
        <v>0</v>
      </c>
      <c r="K205" s="369"/>
    </row>
    <row r="206" spans="1:11" s="317" customFormat="1" ht="15" customHeight="1" thickBot="1">
      <c r="A206" s="284"/>
      <c r="B206" s="312"/>
      <c r="C206" s="288"/>
      <c r="D206" s="318"/>
      <c r="E206" s="318"/>
      <c r="F206" s="318"/>
      <c r="G206" s="286"/>
      <c r="H206" s="286"/>
      <c r="I206" s="286"/>
      <c r="J206" s="286"/>
      <c r="K206" s="369"/>
    </row>
    <row r="207" spans="1:11" s="317" customFormat="1" ht="52.5" customHeight="1" thickBot="1">
      <c r="A207" s="329" t="s">
        <v>470</v>
      </c>
      <c r="B207" s="339"/>
      <c r="C207" s="331" t="s">
        <v>452</v>
      </c>
      <c r="D207" s="340">
        <f>D208</f>
        <v>260000</v>
      </c>
      <c r="E207" s="340">
        <f>E208</f>
        <v>261826.08</v>
      </c>
      <c r="F207" s="340">
        <f>F208</f>
        <v>203718.59</v>
      </c>
      <c r="G207" s="332"/>
      <c r="H207" s="332"/>
      <c r="I207" s="332">
        <f>F207</f>
        <v>203718.59</v>
      </c>
      <c r="J207" s="332">
        <f>D207-F207</f>
        <v>56281.41</v>
      </c>
      <c r="K207" s="369"/>
    </row>
    <row r="208" spans="1:11" s="317" customFormat="1" ht="18" customHeight="1" thickBot="1">
      <c r="A208" s="284" t="s">
        <v>117</v>
      </c>
      <c r="B208" s="312"/>
      <c r="C208" s="288" t="s">
        <v>453</v>
      </c>
      <c r="D208" s="318">
        <v>260000</v>
      </c>
      <c r="E208" s="318">
        <v>261826.08</v>
      </c>
      <c r="F208" s="455">
        <v>203718.59</v>
      </c>
      <c r="G208" s="286"/>
      <c r="H208" s="286"/>
      <c r="I208" s="286">
        <f>F208</f>
        <v>203718.59</v>
      </c>
      <c r="J208" s="286">
        <f>D208-F208</f>
        <v>56281.41</v>
      </c>
      <c r="K208" s="369"/>
    </row>
    <row r="209" spans="1:11" s="317" customFormat="1" ht="15" customHeight="1" thickBot="1">
      <c r="A209" s="284"/>
      <c r="B209" s="312"/>
      <c r="C209" s="288"/>
      <c r="D209" s="318"/>
      <c r="E209" s="318"/>
      <c r="F209" s="318"/>
      <c r="G209" s="286"/>
      <c r="H209" s="286"/>
      <c r="I209" s="286"/>
      <c r="J209" s="286"/>
      <c r="K209" s="369"/>
    </row>
    <row r="210" spans="1:22" s="313" customFormat="1" ht="63.75" customHeight="1" thickBot="1">
      <c r="A210" s="329" t="s">
        <v>475</v>
      </c>
      <c r="B210" s="330"/>
      <c r="C210" s="331" t="s">
        <v>427</v>
      </c>
      <c r="D210" s="332">
        <f>D211+D212+D213+D214</f>
        <v>182403</v>
      </c>
      <c r="E210" s="332">
        <f>E211+E212+E213+E214</f>
        <v>516352.98</v>
      </c>
      <c r="F210" s="332">
        <f>F211+F212+F213+F214</f>
        <v>182403</v>
      </c>
      <c r="G210" s="332"/>
      <c r="H210" s="332"/>
      <c r="I210" s="332">
        <f>F210</f>
        <v>182403</v>
      </c>
      <c r="J210" s="332">
        <f>D210-F210</f>
        <v>0</v>
      </c>
      <c r="K210" s="369">
        <f>E210-I210</f>
        <v>333949.98</v>
      </c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</row>
    <row r="211" spans="1:22" s="287" customFormat="1" ht="18" customHeight="1" thickBot="1">
      <c r="A211" s="284" t="s">
        <v>117</v>
      </c>
      <c r="B211" s="316"/>
      <c r="C211" s="288" t="s">
        <v>454</v>
      </c>
      <c r="D211" s="286">
        <v>127153</v>
      </c>
      <c r="E211" s="286">
        <v>127153</v>
      </c>
      <c r="F211" s="286">
        <v>127153</v>
      </c>
      <c r="G211" s="286"/>
      <c r="H211" s="286"/>
      <c r="I211" s="286">
        <f>F211</f>
        <v>127153</v>
      </c>
      <c r="J211" s="286">
        <f>D211-F211</f>
        <v>0</v>
      </c>
      <c r="K211" s="375">
        <f>E211-I211</f>
        <v>0</v>
      </c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</row>
    <row r="212" spans="1:22" s="287" customFormat="1" ht="18" customHeight="1" thickBot="1">
      <c r="A212" s="284" t="s">
        <v>110</v>
      </c>
      <c r="B212" s="316"/>
      <c r="C212" s="288" t="s">
        <v>428</v>
      </c>
      <c r="D212" s="286">
        <v>55250</v>
      </c>
      <c r="E212" s="286">
        <v>350000</v>
      </c>
      <c r="F212" s="286">
        <v>55250</v>
      </c>
      <c r="G212" s="286"/>
      <c r="H212" s="286"/>
      <c r="I212" s="286">
        <f>F212</f>
        <v>55250</v>
      </c>
      <c r="J212" s="286">
        <f>D212-F212</f>
        <v>0</v>
      </c>
      <c r="K212" s="375">
        <f>E212-I212</f>
        <v>294750</v>
      </c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</row>
    <row r="213" spans="1:22" s="313" customFormat="1" ht="18" customHeight="1" thickBot="1">
      <c r="A213" s="284" t="s">
        <v>382</v>
      </c>
      <c r="B213" s="315"/>
      <c r="C213" s="288" t="s">
        <v>429</v>
      </c>
      <c r="D213" s="286">
        <v>0</v>
      </c>
      <c r="E213" s="286">
        <v>19599.99</v>
      </c>
      <c r="F213" s="286">
        <v>0</v>
      </c>
      <c r="G213" s="285"/>
      <c r="H213" s="285"/>
      <c r="I213" s="286">
        <f>F213</f>
        <v>0</v>
      </c>
      <c r="J213" s="286">
        <f>D213-F213</f>
        <v>0</v>
      </c>
      <c r="K213" s="375">
        <f>E213-I213</f>
        <v>19599.99</v>
      </c>
      <c r="L213" s="388"/>
      <c r="M213" s="388"/>
      <c r="N213" s="388"/>
      <c r="O213" s="388"/>
      <c r="P213" s="388"/>
      <c r="Q213" s="388"/>
      <c r="R213" s="388"/>
      <c r="S213" s="388"/>
      <c r="T213" s="388"/>
      <c r="U213" s="388"/>
      <c r="V213" s="388"/>
    </row>
    <row r="214" spans="1:22" s="313" customFormat="1" ht="18" customHeight="1" thickBot="1">
      <c r="A214" s="284" t="s">
        <v>131</v>
      </c>
      <c r="B214" s="315"/>
      <c r="C214" s="288" t="s">
        <v>430</v>
      </c>
      <c r="D214" s="286">
        <v>0</v>
      </c>
      <c r="E214" s="286">
        <v>19599.99</v>
      </c>
      <c r="F214" s="286">
        <v>0</v>
      </c>
      <c r="G214" s="285"/>
      <c r="H214" s="285"/>
      <c r="I214" s="286">
        <f>F214</f>
        <v>0</v>
      </c>
      <c r="J214" s="286">
        <f>D214-F214</f>
        <v>0</v>
      </c>
      <c r="K214" s="375">
        <f>E214-I214</f>
        <v>19599.99</v>
      </c>
      <c r="L214" s="388"/>
      <c r="M214" s="388"/>
      <c r="N214" s="388"/>
      <c r="O214" s="388"/>
      <c r="P214" s="388"/>
      <c r="Q214" s="388"/>
      <c r="R214" s="388"/>
      <c r="S214" s="388"/>
      <c r="T214" s="388"/>
      <c r="U214" s="388"/>
      <c r="V214" s="388"/>
    </row>
    <row r="215" spans="1:22" s="313" customFormat="1" ht="15" customHeight="1" thickBot="1">
      <c r="A215" s="284"/>
      <c r="B215" s="315"/>
      <c r="C215" s="288"/>
      <c r="D215" s="286"/>
      <c r="E215" s="286"/>
      <c r="F215" s="286"/>
      <c r="G215" s="285"/>
      <c r="H215" s="285"/>
      <c r="I215" s="286"/>
      <c r="J215" s="286"/>
      <c r="K215" s="375"/>
      <c r="L215" s="388"/>
      <c r="M215" s="388"/>
      <c r="N215" s="388"/>
      <c r="O215" s="388"/>
      <c r="P215" s="388"/>
      <c r="Q215" s="388"/>
      <c r="R215" s="388"/>
      <c r="S215" s="388"/>
      <c r="T215" s="388"/>
      <c r="U215" s="388"/>
      <c r="V215" s="388"/>
    </row>
    <row r="216" spans="1:22" s="313" customFormat="1" ht="63.75" customHeight="1" thickBot="1">
      <c r="A216" s="329" t="s">
        <v>476</v>
      </c>
      <c r="B216" s="330"/>
      <c r="C216" s="331" t="s">
        <v>427</v>
      </c>
      <c r="D216" s="332">
        <f>D217+D218+D219+D220+D221+D222+D223</f>
        <v>309615.39</v>
      </c>
      <c r="E216" s="332">
        <f>E217+E218+E219+E220+E221+E222+E223</f>
        <v>1128399.96</v>
      </c>
      <c r="F216" s="332">
        <f>F217+F218+F219+F220+F221+F222+F223</f>
        <v>141399.33</v>
      </c>
      <c r="G216" s="332"/>
      <c r="H216" s="332"/>
      <c r="I216" s="332">
        <f aca="true" t="shared" si="12" ref="I216:I223">F216</f>
        <v>141399.33</v>
      </c>
      <c r="J216" s="332">
        <f aca="true" t="shared" si="13" ref="J216:J223">D216-F216</f>
        <v>168216.06000000003</v>
      </c>
      <c r="K216" s="369">
        <f aca="true" t="shared" si="14" ref="K216:K223">E216-I216</f>
        <v>987000.63</v>
      </c>
      <c r="L216" s="388"/>
      <c r="M216" s="388"/>
      <c r="N216" s="388"/>
      <c r="O216" s="388"/>
      <c r="P216" s="388"/>
      <c r="Q216" s="388"/>
      <c r="R216" s="388"/>
      <c r="S216" s="388"/>
      <c r="T216" s="388"/>
      <c r="U216" s="388"/>
      <c r="V216" s="388"/>
    </row>
    <row r="217" spans="1:22" s="287" customFormat="1" ht="18" customHeight="1" thickBot="1">
      <c r="A217" s="284" t="s">
        <v>104</v>
      </c>
      <c r="B217" s="316"/>
      <c r="C217" s="288" t="s">
        <v>495</v>
      </c>
      <c r="D217" s="438">
        <v>61710.8</v>
      </c>
      <c r="E217" s="286">
        <v>350000</v>
      </c>
      <c r="F217" s="454">
        <v>50210.3</v>
      </c>
      <c r="G217" s="286"/>
      <c r="H217" s="286"/>
      <c r="I217" s="286">
        <f t="shared" si="12"/>
        <v>50210.3</v>
      </c>
      <c r="J217" s="286">
        <f t="shared" si="13"/>
        <v>11500.5</v>
      </c>
      <c r="K217" s="375">
        <f t="shared" si="14"/>
        <v>299789.7</v>
      </c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</row>
    <row r="218" spans="1:22" s="313" customFormat="1" ht="18" customHeight="1" thickBot="1">
      <c r="A218" s="284" t="s">
        <v>108</v>
      </c>
      <c r="B218" s="315"/>
      <c r="C218" s="288" t="s">
        <v>496</v>
      </c>
      <c r="D218" s="439">
        <v>18449.04</v>
      </c>
      <c r="E218" s="286">
        <v>19599.99</v>
      </c>
      <c r="F218" s="452">
        <v>13315.3</v>
      </c>
      <c r="G218" s="285"/>
      <c r="H218" s="285"/>
      <c r="I218" s="286">
        <f t="shared" si="12"/>
        <v>13315.3</v>
      </c>
      <c r="J218" s="286">
        <f t="shared" si="13"/>
        <v>5133.740000000002</v>
      </c>
      <c r="K218" s="375">
        <f t="shared" si="14"/>
        <v>6284.690000000002</v>
      </c>
      <c r="L218" s="388"/>
      <c r="M218" s="388"/>
      <c r="N218" s="388"/>
      <c r="O218" s="388"/>
      <c r="P218" s="388"/>
      <c r="Q218" s="388"/>
      <c r="R218" s="388"/>
      <c r="S218" s="388"/>
      <c r="T218" s="388"/>
      <c r="U218" s="388"/>
      <c r="V218" s="388"/>
    </row>
    <row r="219" spans="1:22" s="287" customFormat="1" ht="18" customHeight="1" thickBot="1">
      <c r="A219" s="284" t="s">
        <v>104</v>
      </c>
      <c r="B219" s="316"/>
      <c r="C219" s="288" t="s">
        <v>488</v>
      </c>
      <c r="D219" s="286">
        <v>85000</v>
      </c>
      <c r="E219" s="286">
        <v>350000</v>
      </c>
      <c r="F219" s="452">
        <v>49347.229999999996</v>
      </c>
      <c r="G219" s="286"/>
      <c r="H219" s="286"/>
      <c r="I219" s="286">
        <f t="shared" si="12"/>
        <v>49347.229999999996</v>
      </c>
      <c r="J219" s="286">
        <f t="shared" si="13"/>
        <v>35652.770000000004</v>
      </c>
      <c r="K219" s="375">
        <f t="shared" si="14"/>
        <v>300652.77</v>
      </c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</row>
    <row r="220" spans="1:22" s="313" customFormat="1" ht="18" customHeight="1" thickBot="1">
      <c r="A220" s="284" t="s">
        <v>108</v>
      </c>
      <c r="B220" s="315"/>
      <c r="C220" s="288" t="s">
        <v>489</v>
      </c>
      <c r="D220" s="286">
        <v>26000</v>
      </c>
      <c r="E220" s="286">
        <v>19599.99</v>
      </c>
      <c r="F220" s="453">
        <v>23986.499999999996</v>
      </c>
      <c r="G220" s="285"/>
      <c r="H220" s="285"/>
      <c r="I220" s="286">
        <f t="shared" si="12"/>
        <v>23986.499999999996</v>
      </c>
      <c r="J220" s="286">
        <f t="shared" si="13"/>
        <v>2013.5000000000036</v>
      </c>
      <c r="K220" s="375">
        <f t="shared" si="14"/>
        <v>-4386.509999999995</v>
      </c>
      <c r="L220" s="388"/>
      <c r="M220" s="388"/>
      <c r="N220" s="388"/>
      <c r="O220" s="388"/>
      <c r="P220" s="388"/>
      <c r="Q220" s="388"/>
      <c r="R220" s="388"/>
      <c r="S220" s="388"/>
      <c r="T220" s="388"/>
      <c r="U220" s="388"/>
      <c r="V220" s="388"/>
    </row>
    <row r="221" spans="1:22" s="287" customFormat="1" ht="18" customHeight="1" thickBot="1">
      <c r="A221" s="284" t="s">
        <v>110</v>
      </c>
      <c r="B221" s="316"/>
      <c r="C221" s="288" t="s">
        <v>428</v>
      </c>
      <c r="D221" s="286">
        <v>113915.55</v>
      </c>
      <c r="E221" s="286">
        <v>350000</v>
      </c>
      <c r="F221" s="286">
        <v>0</v>
      </c>
      <c r="G221" s="286"/>
      <c r="H221" s="286"/>
      <c r="I221" s="286">
        <f t="shared" si="12"/>
        <v>0</v>
      </c>
      <c r="J221" s="286">
        <f t="shared" si="13"/>
        <v>113915.55</v>
      </c>
      <c r="K221" s="375">
        <f t="shared" si="14"/>
        <v>350000</v>
      </c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</row>
    <row r="222" spans="1:22" s="313" customFormat="1" ht="18" customHeight="1" thickBot="1">
      <c r="A222" s="284" t="s">
        <v>131</v>
      </c>
      <c r="B222" s="315"/>
      <c r="C222" s="288" t="s">
        <v>497</v>
      </c>
      <c r="D222" s="286">
        <v>4540</v>
      </c>
      <c r="E222" s="286">
        <v>19599.99</v>
      </c>
      <c r="F222" s="286">
        <v>4540</v>
      </c>
      <c r="G222" s="285"/>
      <c r="H222" s="285"/>
      <c r="I222" s="286">
        <f t="shared" si="12"/>
        <v>4540</v>
      </c>
      <c r="J222" s="286">
        <f t="shared" si="13"/>
        <v>0</v>
      </c>
      <c r="K222" s="375">
        <f t="shared" si="14"/>
        <v>15059.990000000002</v>
      </c>
      <c r="L222" s="388"/>
      <c r="M222" s="388"/>
      <c r="N222" s="388"/>
      <c r="O222" s="388"/>
      <c r="P222" s="388"/>
      <c r="Q222" s="388"/>
      <c r="R222" s="388"/>
      <c r="S222" s="388"/>
      <c r="T222" s="388"/>
      <c r="U222" s="388"/>
      <c r="V222" s="388"/>
    </row>
    <row r="223" spans="1:22" s="313" customFormat="1" ht="18" customHeight="1" thickBot="1">
      <c r="A223" s="284" t="s">
        <v>131</v>
      </c>
      <c r="B223" s="315"/>
      <c r="C223" s="288" t="s">
        <v>430</v>
      </c>
      <c r="D223" s="286">
        <v>0</v>
      </c>
      <c r="E223" s="286">
        <v>19599.99</v>
      </c>
      <c r="F223" s="286">
        <v>0</v>
      </c>
      <c r="G223" s="285"/>
      <c r="H223" s="285"/>
      <c r="I223" s="286">
        <f t="shared" si="12"/>
        <v>0</v>
      </c>
      <c r="J223" s="286">
        <f t="shared" si="13"/>
        <v>0</v>
      </c>
      <c r="K223" s="375">
        <f t="shared" si="14"/>
        <v>19599.99</v>
      </c>
      <c r="L223" s="388"/>
      <c r="M223" s="388"/>
      <c r="N223" s="388"/>
      <c r="O223" s="388"/>
      <c r="P223" s="388"/>
      <c r="Q223" s="388"/>
      <c r="R223" s="388"/>
      <c r="S223" s="388"/>
      <c r="T223" s="388"/>
      <c r="U223" s="388"/>
      <c r="V223" s="388"/>
    </row>
    <row r="224" spans="1:22" s="34" customFormat="1" ht="15" customHeight="1" thickBot="1">
      <c r="A224" s="219"/>
      <c r="B224" s="223"/>
      <c r="C224" s="225"/>
      <c r="D224" s="218"/>
      <c r="E224" s="218"/>
      <c r="F224" s="218"/>
      <c r="G224" s="222"/>
      <c r="H224" s="222"/>
      <c r="I224" s="222"/>
      <c r="J224" s="218"/>
      <c r="K224" s="193"/>
      <c r="L224" s="387"/>
      <c r="M224" s="387"/>
      <c r="N224" s="387"/>
      <c r="O224" s="387"/>
      <c r="P224" s="387"/>
      <c r="Q224" s="387"/>
      <c r="R224" s="387"/>
      <c r="S224" s="387"/>
      <c r="T224" s="387"/>
      <c r="U224" s="387"/>
      <c r="V224" s="387"/>
    </row>
    <row r="225" spans="1:22" s="27" customFormat="1" ht="63.75" customHeight="1" thickBot="1">
      <c r="A225" s="329" t="s">
        <v>477</v>
      </c>
      <c r="B225" s="330"/>
      <c r="C225" s="331" t="s">
        <v>455</v>
      </c>
      <c r="D225" s="332">
        <f>D226+D227+D228+D229</f>
        <v>0</v>
      </c>
      <c r="E225" s="332">
        <f>E226+E227+E228+E229</f>
        <v>739199.98</v>
      </c>
      <c r="F225" s="332">
        <f>F226+F227+F228+F229</f>
        <v>0</v>
      </c>
      <c r="G225" s="332"/>
      <c r="H225" s="332"/>
      <c r="I225" s="332">
        <f>F225</f>
        <v>0</v>
      </c>
      <c r="J225" s="332">
        <f>D225-F225</f>
        <v>0</v>
      </c>
      <c r="K225" s="373">
        <f>E225-I225</f>
        <v>739199.98</v>
      </c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</row>
    <row r="226" spans="1:22" s="34" customFormat="1" ht="18" customHeight="1" thickBot="1">
      <c r="A226" s="215" t="s">
        <v>110</v>
      </c>
      <c r="B226" s="273"/>
      <c r="C226" s="221" t="s">
        <v>456</v>
      </c>
      <c r="D226" s="286">
        <v>0</v>
      </c>
      <c r="E226" s="286">
        <v>350000</v>
      </c>
      <c r="F226" s="286">
        <v>0</v>
      </c>
      <c r="G226" s="276"/>
      <c r="H226" s="276"/>
      <c r="I226" s="276">
        <f>F226</f>
        <v>0</v>
      </c>
      <c r="J226" s="218">
        <f>D226-F226</f>
        <v>0</v>
      </c>
      <c r="K226" s="193">
        <f>E226-I226</f>
        <v>350000</v>
      </c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</row>
    <row r="227" spans="1:22" s="34" customFormat="1" ht="18" customHeight="1" thickBot="1">
      <c r="A227" s="215" t="s">
        <v>131</v>
      </c>
      <c r="B227" s="273"/>
      <c r="C227" s="221" t="s">
        <v>458</v>
      </c>
      <c r="D227" s="286">
        <v>0</v>
      </c>
      <c r="E227" s="286">
        <v>350000</v>
      </c>
      <c r="F227" s="286">
        <v>0</v>
      </c>
      <c r="G227" s="276"/>
      <c r="H227" s="276"/>
      <c r="I227" s="276">
        <f>F227</f>
        <v>0</v>
      </c>
      <c r="J227" s="218">
        <f>D227-F227</f>
        <v>0</v>
      </c>
      <c r="K227" s="193">
        <f>E227-I227</f>
        <v>350000</v>
      </c>
      <c r="L227" s="387"/>
      <c r="M227" s="387"/>
      <c r="N227" s="387"/>
      <c r="O227" s="387"/>
      <c r="P227" s="387"/>
      <c r="Q227" s="387"/>
      <c r="R227" s="387"/>
      <c r="S227" s="387"/>
      <c r="T227" s="387"/>
      <c r="U227" s="387"/>
      <c r="V227" s="387"/>
    </row>
    <row r="228" spans="1:22" s="27" customFormat="1" ht="18" customHeight="1" thickBot="1">
      <c r="A228" s="215" t="s">
        <v>131</v>
      </c>
      <c r="B228" s="228"/>
      <c r="C228" s="221" t="s">
        <v>459</v>
      </c>
      <c r="D228" s="286">
        <v>0</v>
      </c>
      <c r="E228" s="286">
        <v>19599.99</v>
      </c>
      <c r="F228" s="286">
        <v>0</v>
      </c>
      <c r="G228" s="277"/>
      <c r="H228" s="277"/>
      <c r="I228" s="276">
        <f>F228</f>
        <v>0</v>
      </c>
      <c r="J228" s="218">
        <f>D228-F228</f>
        <v>0</v>
      </c>
      <c r="K228" s="193">
        <f>E228-I228</f>
        <v>19599.99</v>
      </c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</row>
    <row r="229" spans="1:22" s="27" customFormat="1" ht="18" customHeight="1" thickBot="1">
      <c r="A229" s="215" t="s">
        <v>131</v>
      </c>
      <c r="B229" s="228"/>
      <c r="C229" s="221" t="s">
        <v>457</v>
      </c>
      <c r="D229" s="286">
        <v>0</v>
      </c>
      <c r="E229" s="286">
        <v>19599.99</v>
      </c>
      <c r="F229" s="286">
        <v>0</v>
      </c>
      <c r="G229" s="277"/>
      <c r="H229" s="277"/>
      <c r="I229" s="276">
        <f>F229</f>
        <v>0</v>
      </c>
      <c r="J229" s="218">
        <f>D229-F229</f>
        <v>0</v>
      </c>
      <c r="K229" s="193">
        <f>E229-I229</f>
        <v>19599.99</v>
      </c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</row>
    <row r="230" spans="1:22" s="27" customFormat="1" ht="15" customHeight="1" thickBot="1">
      <c r="A230" s="215"/>
      <c r="B230" s="228"/>
      <c r="C230" s="221"/>
      <c r="D230" s="218"/>
      <c r="E230" s="218"/>
      <c r="F230" s="218"/>
      <c r="G230" s="217"/>
      <c r="H230" s="217"/>
      <c r="I230" s="218"/>
      <c r="J230" s="218"/>
      <c r="K230" s="193"/>
      <c r="L230" s="381"/>
      <c r="M230" s="381"/>
      <c r="N230" s="381"/>
      <c r="O230" s="381"/>
      <c r="P230" s="381"/>
      <c r="Q230" s="381"/>
      <c r="R230" s="381"/>
      <c r="S230" s="381"/>
      <c r="T230" s="381"/>
      <c r="U230" s="381"/>
      <c r="V230" s="381"/>
    </row>
    <row r="231" spans="1:22" s="27" customFormat="1" ht="73.5" customHeight="1" thickBot="1">
      <c r="A231" s="329" t="s">
        <v>478</v>
      </c>
      <c r="B231" s="330"/>
      <c r="C231" s="331" t="s">
        <v>460</v>
      </c>
      <c r="D231" s="332">
        <f>D232+D233+D234+D235</f>
        <v>48544.45</v>
      </c>
      <c r="E231" s="332">
        <f aca="true" t="shared" si="15" ref="E231:J231">E232+E233+E234+E235</f>
        <v>739199.98</v>
      </c>
      <c r="F231" s="332">
        <f t="shared" si="15"/>
        <v>48544.45</v>
      </c>
      <c r="G231" s="332">
        <f t="shared" si="15"/>
        <v>0</v>
      </c>
      <c r="H231" s="332">
        <f t="shared" si="15"/>
        <v>0</v>
      </c>
      <c r="I231" s="332">
        <f t="shared" si="15"/>
        <v>48544.45</v>
      </c>
      <c r="J231" s="332">
        <f t="shared" si="15"/>
        <v>0</v>
      </c>
      <c r="K231" s="373">
        <f>E231-I231</f>
        <v>690655.53</v>
      </c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</row>
    <row r="232" spans="1:22" s="34" customFormat="1" ht="18" customHeight="1" thickBot="1">
      <c r="A232" s="215" t="s">
        <v>110</v>
      </c>
      <c r="B232" s="273"/>
      <c r="C232" s="221" t="s">
        <v>510</v>
      </c>
      <c r="D232" s="286">
        <v>15000</v>
      </c>
      <c r="E232" s="286">
        <v>350000</v>
      </c>
      <c r="F232" s="286">
        <v>15000</v>
      </c>
      <c r="G232" s="276"/>
      <c r="H232" s="276"/>
      <c r="I232" s="276">
        <f>F232</f>
        <v>15000</v>
      </c>
      <c r="J232" s="217">
        <f>D232-F232</f>
        <v>0</v>
      </c>
      <c r="K232" s="193">
        <f>E232-I232</f>
        <v>335000</v>
      </c>
      <c r="L232" s="387"/>
      <c r="M232" s="387"/>
      <c r="N232" s="387"/>
      <c r="O232" s="387"/>
      <c r="P232" s="387"/>
      <c r="Q232" s="387"/>
      <c r="R232" s="387"/>
      <c r="S232" s="387"/>
      <c r="T232" s="387"/>
      <c r="U232" s="387"/>
      <c r="V232" s="387"/>
    </row>
    <row r="233" spans="1:22" s="34" customFormat="1" ht="18" customHeight="1" thickBot="1">
      <c r="A233" s="215" t="s">
        <v>110</v>
      </c>
      <c r="B233" s="273"/>
      <c r="C233" s="221" t="s">
        <v>461</v>
      </c>
      <c r="D233" s="286">
        <v>3265</v>
      </c>
      <c r="E233" s="286">
        <v>350000</v>
      </c>
      <c r="F233" s="286">
        <v>3265</v>
      </c>
      <c r="G233" s="276"/>
      <c r="H233" s="276"/>
      <c r="I233" s="276">
        <f>F233</f>
        <v>3265</v>
      </c>
      <c r="J233" s="217">
        <f>D233-F233</f>
        <v>0</v>
      </c>
      <c r="K233" s="193">
        <f>E233-I233</f>
        <v>346735</v>
      </c>
      <c r="L233" s="387"/>
      <c r="M233" s="387"/>
      <c r="N233" s="387"/>
      <c r="O233" s="387"/>
      <c r="P233" s="387"/>
      <c r="Q233" s="387"/>
      <c r="R233" s="387"/>
      <c r="S233" s="387"/>
      <c r="T233" s="387"/>
      <c r="U233" s="387"/>
      <c r="V233" s="387"/>
    </row>
    <row r="234" spans="1:22" s="27" customFormat="1" ht="18" customHeight="1" thickBot="1">
      <c r="A234" s="215" t="s">
        <v>131</v>
      </c>
      <c r="B234" s="228"/>
      <c r="C234" s="221" t="s">
        <v>462</v>
      </c>
      <c r="D234" s="286">
        <v>5070.95</v>
      </c>
      <c r="E234" s="286">
        <v>19599.99</v>
      </c>
      <c r="F234" s="286">
        <v>5070.95</v>
      </c>
      <c r="G234" s="277"/>
      <c r="H234" s="277"/>
      <c r="I234" s="276">
        <f>F234</f>
        <v>5070.95</v>
      </c>
      <c r="J234" s="217">
        <f>D234-F234</f>
        <v>0</v>
      </c>
      <c r="K234" s="193">
        <f>E234-I234</f>
        <v>14529.04</v>
      </c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</row>
    <row r="235" spans="1:22" s="27" customFormat="1" ht="18" customHeight="1" thickBot="1">
      <c r="A235" s="215" t="s">
        <v>131</v>
      </c>
      <c r="B235" s="228"/>
      <c r="C235" s="221" t="s">
        <v>463</v>
      </c>
      <c r="D235" s="286">
        <v>25208.5</v>
      </c>
      <c r="E235" s="286">
        <v>19599.99</v>
      </c>
      <c r="F235" s="286">
        <v>25208.5</v>
      </c>
      <c r="G235" s="277"/>
      <c r="H235" s="277"/>
      <c r="I235" s="276">
        <f>F235</f>
        <v>25208.5</v>
      </c>
      <c r="J235" s="217">
        <f>D235-F235</f>
        <v>0</v>
      </c>
      <c r="K235" s="193">
        <f>E235-I235</f>
        <v>-5608.509999999998</v>
      </c>
      <c r="L235" s="381"/>
      <c r="M235" s="381"/>
      <c r="N235" s="381"/>
      <c r="O235" s="381"/>
      <c r="P235" s="381"/>
      <c r="Q235" s="381"/>
      <c r="R235" s="381"/>
      <c r="S235" s="381"/>
      <c r="T235" s="381"/>
      <c r="U235" s="381"/>
      <c r="V235" s="381"/>
    </row>
    <row r="236" spans="1:22" s="202" customFormat="1" ht="15" customHeight="1" thickBot="1">
      <c r="A236" s="215"/>
      <c r="B236" s="228"/>
      <c r="C236" s="221"/>
      <c r="D236" s="218"/>
      <c r="E236" s="218"/>
      <c r="F236" s="218"/>
      <c r="G236" s="217"/>
      <c r="H236" s="217"/>
      <c r="I236" s="218"/>
      <c r="J236" s="217"/>
      <c r="K236" s="374"/>
      <c r="L236" s="386"/>
      <c r="M236" s="386"/>
      <c r="N236" s="386"/>
      <c r="O236" s="386"/>
      <c r="P236" s="386"/>
      <c r="Q236" s="386"/>
      <c r="R236" s="386"/>
      <c r="S236" s="386"/>
      <c r="T236" s="386"/>
      <c r="U236" s="386"/>
      <c r="V236" s="386"/>
    </row>
    <row r="237" spans="1:22" s="27" customFormat="1" ht="72" customHeight="1" thickBot="1">
      <c r="A237" s="329" t="s">
        <v>479</v>
      </c>
      <c r="B237" s="330"/>
      <c r="C237" s="331" t="s">
        <v>464</v>
      </c>
      <c r="D237" s="332">
        <f>D238+D239+D240+D241</f>
        <v>25510</v>
      </c>
      <c r="E237" s="332">
        <f aca="true" t="shared" si="16" ref="E237:J237">E238+E239+E240+E241</f>
        <v>739199.98</v>
      </c>
      <c r="F237" s="332">
        <f t="shared" si="16"/>
        <v>20855.89</v>
      </c>
      <c r="G237" s="332">
        <f t="shared" si="16"/>
        <v>0</v>
      </c>
      <c r="H237" s="332">
        <f t="shared" si="16"/>
        <v>0</v>
      </c>
      <c r="I237" s="332">
        <f t="shared" si="16"/>
        <v>20855.89</v>
      </c>
      <c r="J237" s="332">
        <f t="shared" si="16"/>
        <v>4654.110000000001</v>
      </c>
      <c r="K237" s="373">
        <f>E237-I237</f>
        <v>718344.09</v>
      </c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</row>
    <row r="238" spans="1:22" s="34" customFormat="1" ht="18" customHeight="1" thickBot="1">
      <c r="A238" s="215" t="s">
        <v>110</v>
      </c>
      <c r="B238" s="273"/>
      <c r="C238" s="221" t="s">
        <v>465</v>
      </c>
      <c r="D238" s="286">
        <v>8000</v>
      </c>
      <c r="E238" s="286">
        <v>350000</v>
      </c>
      <c r="F238" s="286">
        <v>8000</v>
      </c>
      <c r="G238" s="276"/>
      <c r="H238" s="276"/>
      <c r="I238" s="276">
        <f>F238</f>
        <v>8000</v>
      </c>
      <c r="J238" s="217">
        <f>D238-F238</f>
        <v>0</v>
      </c>
      <c r="K238" s="193">
        <f>E238-I238</f>
        <v>342000</v>
      </c>
      <c r="L238" s="387"/>
      <c r="M238" s="387"/>
      <c r="N238" s="387"/>
      <c r="O238" s="387"/>
      <c r="P238" s="387"/>
      <c r="Q238" s="387"/>
      <c r="R238" s="387"/>
      <c r="S238" s="387"/>
      <c r="T238" s="387"/>
      <c r="U238" s="387"/>
      <c r="V238" s="387"/>
    </row>
    <row r="239" spans="1:22" s="34" customFormat="1" ht="18" customHeight="1" thickBot="1">
      <c r="A239" s="215" t="s">
        <v>110</v>
      </c>
      <c r="B239" s="273"/>
      <c r="C239" s="221" t="s">
        <v>467</v>
      </c>
      <c r="D239" s="286">
        <v>2510</v>
      </c>
      <c r="E239" s="286">
        <v>350000</v>
      </c>
      <c r="F239" s="286">
        <v>0</v>
      </c>
      <c r="G239" s="276"/>
      <c r="H239" s="276"/>
      <c r="I239" s="276">
        <f>F239</f>
        <v>0</v>
      </c>
      <c r="J239" s="217">
        <f>D239-F239</f>
        <v>2510</v>
      </c>
      <c r="K239" s="193">
        <f>E239-I239</f>
        <v>350000</v>
      </c>
      <c r="L239" s="387"/>
      <c r="M239" s="387"/>
      <c r="N239" s="387"/>
      <c r="O239" s="387"/>
      <c r="P239" s="387"/>
      <c r="Q239" s="387"/>
      <c r="R239" s="387"/>
      <c r="S239" s="387"/>
      <c r="T239" s="387"/>
      <c r="U239" s="387"/>
      <c r="V239" s="387"/>
    </row>
    <row r="240" spans="1:22" s="27" customFormat="1" ht="18" customHeight="1" thickBot="1">
      <c r="A240" s="215" t="s">
        <v>382</v>
      </c>
      <c r="B240" s="228"/>
      <c r="C240" s="221" t="s">
        <v>468</v>
      </c>
      <c r="D240" s="286">
        <v>12855.89</v>
      </c>
      <c r="E240" s="286">
        <v>19599.99</v>
      </c>
      <c r="F240" s="286">
        <v>12855.89</v>
      </c>
      <c r="G240" s="277"/>
      <c r="H240" s="277"/>
      <c r="I240" s="276">
        <f>F240</f>
        <v>12855.89</v>
      </c>
      <c r="J240" s="217">
        <f>D240-F240</f>
        <v>0</v>
      </c>
      <c r="K240" s="193">
        <f>E240-I240</f>
        <v>6744.100000000002</v>
      </c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</row>
    <row r="241" spans="1:22" s="27" customFormat="1" ht="18" customHeight="1" thickBot="1">
      <c r="A241" s="215" t="s">
        <v>131</v>
      </c>
      <c r="B241" s="228"/>
      <c r="C241" s="221" t="s">
        <v>466</v>
      </c>
      <c r="D241" s="286">
        <v>2144.11</v>
      </c>
      <c r="E241" s="286">
        <v>19599.99</v>
      </c>
      <c r="F241" s="286">
        <v>0</v>
      </c>
      <c r="G241" s="277"/>
      <c r="H241" s="277"/>
      <c r="I241" s="276">
        <f>F241</f>
        <v>0</v>
      </c>
      <c r="J241" s="217">
        <f>D241-F241</f>
        <v>2144.11</v>
      </c>
      <c r="K241" s="193">
        <f>E241-I241</f>
        <v>19599.99</v>
      </c>
      <c r="L241" s="381"/>
      <c r="M241" s="381"/>
      <c r="N241" s="381"/>
      <c r="O241" s="381"/>
      <c r="P241" s="381"/>
      <c r="Q241" s="381"/>
      <c r="R241" s="381"/>
      <c r="S241" s="381"/>
      <c r="T241" s="381"/>
      <c r="U241" s="381"/>
      <c r="V241" s="381"/>
    </row>
    <row r="242" spans="1:22" s="202" customFormat="1" ht="15" customHeight="1" thickBot="1">
      <c r="A242" s="215"/>
      <c r="B242" s="228"/>
      <c r="C242" s="221"/>
      <c r="D242" s="218"/>
      <c r="E242" s="218"/>
      <c r="F242" s="218"/>
      <c r="G242" s="217"/>
      <c r="H242" s="217"/>
      <c r="I242" s="218"/>
      <c r="J242" s="218"/>
      <c r="K242" s="374"/>
      <c r="L242" s="386"/>
      <c r="M242" s="386"/>
      <c r="N242" s="386"/>
      <c r="O242" s="386"/>
      <c r="P242" s="386"/>
      <c r="Q242" s="386"/>
      <c r="R242" s="386"/>
      <c r="S242" s="386"/>
      <c r="T242" s="386"/>
      <c r="U242" s="386"/>
      <c r="V242" s="386"/>
    </row>
    <row r="243" spans="1:22" s="109" customFormat="1" ht="12.75" customHeight="1" thickBot="1">
      <c r="A243" s="240" t="s">
        <v>136</v>
      </c>
      <c r="B243" s="227"/>
      <c r="C243" s="241" t="s">
        <v>187</v>
      </c>
      <c r="D243" s="242">
        <f>D248+D254+D257+D259+D261+D263+D268</f>
        <v>76131126.07</v>
      </c>
      <c r="E243" s="242" t="e">
        <f aca="true" t="shared" si="17" ref="E243:J243">E248+E254+E257+E259+E261+E263+E268</f>
        <v>#REF!</v>
      </c>
      <c r="F243" s="242">
        <f t="shared" si="17"/>
        <v>51002019.4</v>
      </c>
      <c r="G243" s="242">
        <f t="shared" si="17"/>
        <v>15053765</v>
      </c>
      <c r="H243" s="242">
        <f t="shared" si="17"/>
        <v>15053765</v>
      </c>
      <c r="I243" s="242">
        <f t="shared" si="17"/>
        <v>48954834.89999999</v>
      </c>
      <c r="J243" s="242">
        <f t="shared" si="17"/>
        <v>25125356.670000006</v>
      </c>
      <c r="K243" s="192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  <c r="V243" s="390"/>
    </row>
    <row r="244" spans="1:22" s="109" customFormat="1" ht="15" customHeight="1" thickBot="1">
      <c r="A244" s="219" t="s">
        <v>133</v>
      </c>
      <c r="B244" s="224"/>
      <c r="C244" s="243"/>
      <c r="D244" s="217"/>
      <c r="E244" s="217"/>
      <c r="F244" s="217"/>
      <c r="G244" s="217"/>
      <c r="H244" s="217"/>
      <c r="I244" s="217"/>
      <c r="J244" s="217"/>
      <c r="K244" s="193">
        <f aca="true" t="shared" si="18" ref="K244:K266">E245-I245</f>
        <v>5449605.620000001</v>
      </c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  <c r="V244" s="390"/>
    </row>
    <row r="245" spans="1:22" s="27" customFormat="1" ht="15" customHeight="1" thickBot="1">
      <c r="A245" s="219" t="s">
        <v>104</v>
      </c>
      <c r="B245" s="220"/>
      <c r="C245" s="244" t="s">
        <v>103</v>
      </c>
      <c r="D245" s="218">
        <f aca="true" t="shared" si="19" ref="D245:I245">D26+D30+D48+D72+D91+D217+D93+D219+D114+D127</f>
        <v>11265374.07</v>
      </c>
      <c r="E245" s="218">
        <f t="shared" si="19"/>
        <v>14712798.34</v>
      </c>
      <c r="F245" s="218">
        <f t="shared" si="19"/>
        <v>9263192.719999999</v>
      </c>
      <c r="G245" s="218">
        <f t="shared" si="19"/>
        <v>0</v>
      </c>
      <c r="H245" s="218">
        <f t="shared" si="19"/>
        <v>0</v>
      </c>
      <c r="I245" s="218">
        <f t="shared" si="19"/>
        <v>9263192.719999999</v>
      </c>
      <c r="J245" s="218">
        <f>D245-F245</f>
        <v>2002181.3500000015</v>
      </c>
      <c r="K245" s="193" t="e">
        <f t="shared" si="18"/>
        <v>#REF!</v>
      </c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</row>
    <row r="246" spans="1:22" s="109" customFormat="1" ht="15" customHeight="1" thickBot="1">
      <c r="A246" s="219" t="s">
        <v>106</v>
      </c>
      <c r="B246" s="223"/>
      <c r="C246" s="244" t="s">
        <v>105</v>
      </c>
      <c r="D246" s="218">
        <f aca="true" t="shared" si="20" ref="D246:I246">D37+D131+D137+D34+D76+D82+D98+D45</f>
        <v>568467.3</v>
      </c>
      <c r="E246" s="218" t="e">
        <f t="shared" si="20"/>
        <v>#REF!</v>
      </c>
      <c r="F246" s="218">
        <f t="shared" si="20"/>
        <v>190017.88</v>
      </c>
      <c r="G246" s="218">
        <f t="shared" si="20"/>
        <v>0</v>
      </c>
      <c r="H246" s="218">
        <f t="shared" si="20"/>
        <v>0</v>
      </c>
      <c r="I246" s="218">
        <f t="shared" si="20"/>
        <v>190017.88</v>
      </c>
      <c r="J246" s="218">
        <f>D246-F246</f>
        <v>378449.42000000004</v>
      </c>
      <c r="K246" s="193">
        <f t="shared" si="18"/>
        <v>3137196.9500000016</v>
      </c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  <c r="V246" s="390"/>
    </row>
    <row r="247" spans="1:22" s="109" customFormat="1" ht="15" customHeight="1" thickBot="1">
      <c r="A247" s="219" t="s">
        <v>108</v>
      </c>
      <c r="B247" s="223"/>
      <c r="C247" s="244" t="s">
        <v>107</v>
      </c>
      <c r="D247" s="218">
        <f>D27+D31+D49+D73+D92+D218+D94+D220+D115+D128</f>
        <v>3455662.7</v>
      </c>
      <c r="E247" s="218">
        <f>E27+E31+E49+E73+E92+E218+E94+E220+E115+E128</f>
        <v>5577387.270000001</v>
      </c>
      <c r="F247" s="218">
        <f>F27+F31+F49+F73+F92+F218+F94+F220+F115+F128</f>
        <v>2717993.8999999994</v>
      </c>
      <c r="G247" s="218">
        <f>G27+G31+G49+G73+G92+G115+G128</f>
        <v>0</v>
      </c>
      <c r="H247" s="218">
        <f>H27+H31+H49+H73+H92+H115+H128</f>
        <v>0</v>
      </c>
      <c r="I247" s="218">
        <f>I27+I31+I49+I73+I92+I115+I128</f>
        <v>2440190.32</v>
      </c>
      <c r="J247" s="218">
        <f>D247-F247</f>
        <v>737668.8000000007</v>
      </c>
      <c r="K247" s="192" t="e">
        <f t="shared" si="18"/>
        <v>#REF!</v>
      </c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  <c r="V247" s="390"/>
    </row>
    <row r="248" spans="1:22" s="109" customFormat="1" ht="18" customHeight="1" thickBot="1">
      <c r="A248" s="329" t="s">
        <v>122</v>
      </c>
      <c r="B248" s="338"/>
      <c r="C248" s="337" t="s">
        <v>119</v>
      </c>
      <c r="D248" s="332">
        <f>D245+D246+D247</f>
        <v>15289504.07</v>
      </c>
      <c r="E248" s="332" t="e">
        <f aca="true" t="shared" si="21" ref="E248:J248">E245+E246+E247</f>
        <v>#REF!</v>
      </c>
      <c r="F248" s="332">
        <f t="shared" si="21"/>
        <v>12171204.5</v>
      </c>
      <c r="G248" s="332">
        <f t="shared" si="21"/>
        <v>0</v>
      </c>
      <c r="H248" s="332">
        <f t="shared" si="21"/>
        <v>0</v>
      </c>
      <c r="I248" s="332">
        <f t="shared" si="21"/>
        <v>11893400.92</v>
      </c>
      <c r="J248" s="332">
        <f t="shared" si="21"/>
        <v>3118299.570000002</v>
      </c>
      <c r="K248" s="193">
        <f t="shared" si="18"/>
        <v>-14441.229999999996</v>
      </c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</row>
    <row r="249" spans="1:22" s="109" customFormat="1" ht="15" customHeight="1" thickBot="1">
      <c r="A249" s="219" t="s">
        <v>112</v>
      </c>
      <c r="B249" s="223"/>
      <c r="C249" s="244" t="s">
        <v>111</v>
      </c>
      <c r="D249" s="218">
        <f aca="true" t="shared" si="22" ref="D249:I249">D79+D101</f>
        <v>199398</v>
      </c>
      <c r="E249" s="218">
        <f t="shared" si="22"/>
        <v>119398.92</v>
      </c>
      <c r="F249" s="218">
        <f t="shared" si="22"/>
        <v>133840.15</v>
      </c>
      <c r="G249" s="218">
        <f t="shared" si="22"/>
        <v>0</v>
      </c>
      <c r="H249" s="218">
        <f t="shared" si="22"/>
        <v>0</v>
      </c>
      <c r="I249" s="218">
        <f t="shared" si="22"/>
        <v>133840.15</v>
      </c>
      <c r="J249" s="218">
        <f>D249-F249</f>
        <v>65557.85</v>
      </c>
      <c r="K249" s="193">
        <f t="shared" si="18"/>
        <v>2618</v>
      </c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  <c r="V249" s="390"/>
    </row>
    <row r="250" spans="1:22" s="109" customFormat="1" ht="15" customHeight="1" thickBot="1">
      <c r="A250" s="219" t="s">
        <v>113</v>
      </c>
      <c r="B250" s="223"/>
      <c r="C250" s="244" t="s">
        <v>114</v>
      </c>
      <c r="D250" s="218">
        <f aca="true" t="shared" si="23" ref="D250:I250">D38</f>
        <v>10000</v>
      </c>
      <c r="E250" s="218">
        <f t="shared" si="23"/>
        <v>2618</v>
      </c>
      <c r="F250" s="218">
        <f t="shared" si="23"/>
        <v>0</v>
      </c>
      <c r="G250" s="218">
        <f t="shared" si="23"/>
        <v>0</v>
      </c>
      <c r="H250" s="218">
        <f t="shared" si="23"/>
        <v>0</v>
      </c>
      <c r="I250" s="218">
        <f t="shared" si="23"/>
        <v>0</v>
      </c>
      <c r="J250" s="218">
        <f>D250-F250</f>
        <v>10000</v>
      </c>
      <c r="K250" s="193">
        <f t="shared" si="18"/>
        <v>236622.88000000012</v>
      </c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  <c r="V250" s="390"/>
    </row>
    <row r="251" spans="1:22" s="27" customFormat="1" ht="15" customHeight="1" thickBot="1">
      <c r="A251" s="219" t="s">
        <v>115</v>
      </c>
      <c r="B251" s="223"/>
      <c r="C251" s="244" t="s">
        <v>116</v>
      </c>
      <c r="D251" s="218">
        <f>D83+D105+D152+D156</f>
        <v>1391800</v>
      </c>
      <c r="E251" s="218">
        <f>E83+E105+E152+E156</f>
        <v>762454.7</v>
      </c>
      <c r="F251" s="218">
        <f>F83+F105+F152+F156</f>
        <v>540710.9299999999</v>
      </c>
      <c r="G251" s="218">
        <f>G83+G105+G152</f>
        <v>0</v>
      </c>
      <c r="H251" s="218">
        <f>H83+H105+H152</f>
        <v>0</v>
      </c>
      <c r="I251" s="218">
        <f>I83+I105+I152</f>
        <v>525831.8199999998</v>
      </c>
      <c r="J251" s="218">
        <f>D251-F251</f>
        <v>851089.0700000001</v>
      </c>
      <c r="K251" s="193" t="e">
        <f>K106+K52+#REF!+K84</f>
        <v>#REF!</v>
      </c>
      <c r="L251" s="381"/>
      <c r="M251" s="381"/>
      <c r="N251" s="381"/>
      <c r="O251" s="381"/>
      <c r="P251" s="381"/>
      <c r="Q251" s="381"/>
      <c r="R251" s="381"/>
      <c r="S251" s="381"/>
      <c r="T251" s="381"/>
      <c r="U251" s="381"/>
      <c r="V251" s="381"/>
    </row>
    <row r="252" spans="1:22" ht="15" customHeight="1" thickBot="1">
      <c r="A252" s="219" t="s">
        <v>117</v>
      </c>
      <c r="B252" s="223"/>
      <c r="C252" s="244" t="s">
        <v>118</v>
      </c>
      <c r="D252" s="218">
        <f>D13+D14+D16+D15+D39+D52+D54+D84+D106+D141+D153+D157+D188+D208+D211+D232</f>
        <v>6064276.46</v>
      </c>
      <c r="E252" s="218">
        <f>E13+E14+E16+E15+E39+E52+E54+E84+E106+E141+E153+E157+E188+E208+E211+E232</f>
        <v>4185604.09</v>
      </c>
      <c r="F252" s="218">
        <f>F13+F14+F16+F15+F39+F52+F54+F84+F106+F141+F153+F157+F188+F208+F211+F232</f>
        <v>5034618.5</v>
      </c>
      <c r="G252" s="218">
        <f>G13+G14+G39+G52+G54+G84+G106+G141+G153+G158+G188+G208+G211</f>
        <v>993100</v>
      </c>
      <c r="H252" s="218">
        <f>H13+H14+H39+H52+H54+H84+H106+H141+H153+H158+H188+H208+H211</f>
        <v>993100</v>
      </c>
      <c r="I252" s="218">
        <f>I13+I14+I39+I52+I54+I84+I106+I141+I153+I158+I188+I208+I211</f>
        <v>4183103.69</v>
      </c>
      <c r="J252" s="218">
        <f>D252-F252</f>
        <v>1029657.96</v>
      </c>
      <c r="K252" s="193" t="e">
        <f t="shared" si="18"/>
        <v>#REF!</v>
      </c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</row>
    <row r="253" spans="1:22" ht="15" customHeight="1" thickBot="1">
      <c r="A253" s="219" t="s">
        <v>110</v>
      </c>
      <c r="B253" s="219"/>
      <c r="C253" s="244" t="s">
        <v>109</v>
      </c>
      <c r="D253" s="218">
        <f>D22+D40+D53+D58+D85+D107+D118+D142+D158+D185+D189+D212+D221+D226+D233+D238+D204</f>
        <v>2069514.35</v>
      </c>
      <c r="E253" s="218" t="e">
        <f>E22+E40+E53+E58+E85+E107+E118+E142+E158+E185+E189+E212+E221+E226+E233+E238+E204</f>
        <v>#REF!</v>
      </c>
      <c r="F253" s="218">
        <f>F22+F40+F53+F58+F85+F107+F118+F142+F158+F185+F189+F212+F221+F226+F233+F238+F204</f>
        <v>1254332.3599999999</v>
      </c>
      <c r="G253" s="218">
        <f>G15+G16+G40+G53+G85+G107+G118+G142+G58+G185+G189+G212+G221+G226+G232+G238</f>
        <v>993100</v>
      </c>
      <c r="H253" s="218">
        <f>H15+H16+H40+H53+H85+H107+H118+H142+H58+H185+H189+H212+H221+H226+H232+H238</f>
        <v>993100</v>
      </c>
      <c r="I253" s="218">
        <f>I15+I16+I40+I53+I85+I107+I118+I142+I58+I185+I189+I212+I221+I226+I232+I238</f>
        <v>2179035.3699999996</v>
      </c>
      <c r="J253" s="218">
        <f>D253-F253</f>
        <v>815181.9900000002</v>
      </c>
      <c r="K253" s="192" t="e">
        <f t="shared" si="18"/>
        <v>#REF!</v>
      </c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</row>
    <row r="254" spans="1:22" s="27" customFormat="1" ht="18" customHeight="1" thickBot="1">
      <c r="A254" s="329" t="s">
        <v>120</v>
      </c>
      <c r="B254" s="329"/>
      <c r="C254" s="337" t="s">
        <v>121</v>
      </c>
      <c r="D254" s="332">
        <f>D249+D250+D251+D252+D253</f>
        <v>9734988.81</v>
      </c>
      <c r="E254" s="332" t="e">
        <f aca="true" t="shared" si="24" ref="E254:J254">E249+E250+E251+E252+E253</f>
        <v>#REF!</v>
      </c>
      <c r="F254" s="332">
        <f t="shared" si="24"/>
        <v>6963501.9399999995</v>
      </c>
      <c r="G254" s="332">
        <f t="shared" si="24"/>
        <v>1986200</v>
      </c>
      <c r="H254" s="332">
        <f t="shared" si="24"/>
        <v>1986200</v>
      </c>
      <c r="I254" s="332">
        <f t="shared" si="24"/>
        <v>7021811.029999999</v>
      </c>
      <c r="J254" s="332">
        <f t="shared" si="24"/>
        <v>2771486.87</v>
      </c>
      <c r="K254" s="193">
        <f>E255-I255</f>
        <v>-2969739.1599999997</v>
      </c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</row>
    <row r="255" spans="1:22" s="27" customFormat="1" ht="46.5" customHeight="1" thickBot="1">
      <c r="A255" s="219" t="s">
        <v>177</v>
      </c>
      <c r="B255" s="229"/>
      <c r="C255" s="244" t="s">
        <v>123</v>
      </c>
      <c r="D255" s="218">
        <f aca="true" t="shared" si="25" ref="D255:I255">D149</f>
        <v>5180271.94</v>
      </c>
      <c r="E255" s="218">
        <f t="shared" si="25"/>
        <v>0</v>
      </c>
      <c r="F255" s="218">
        <f t="shared" si="25"/>
        <v>2969739.1599999997</v>
      </c>
      <c r="G255" s="218">
        <f t="shared" si="25"/>
        <v>0</v>
      </c>
      <c r="H255" s="218">
        <f t="shared" si="25"/>
        <v>0</v>
      </c>
      <c r="I255" s="218">
        <f t="shared" si="25"/>
        <v>2969739.1599999997</v>
      </c>
      <c r="J255" s="218">
        <f>D255-F255</f>
        <v>2210532.7800000007</v>
      </c>
      <c r="K255" s="193">
        <f>E256-I256</f>
        <v>-211621.20000000004</v>
      </c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</row>
    <row r="256" spans="1:22" s="27" customFormat="1" ht="22.5" customHeight="1" thickBot="1">
      <c r="A256" s="219" t="s">
        <v>126</v>
      </c>
      <c r="B256" s="229"/>
      <c r="C256" s="244" t="s">
        <v>124</v>
      </c>
      <c r="D256" s="218">
        <f aca="true" t="shared" si="26" ref="D256:I256">D146</f>
        <v>284474.4</v>
      </c>
      <c r="E256" s="218">
        <f t="shared" si="26"/>
        <v>0</v>
      </c>
      <c r="F256" s="218">
        <f t="shared" si="26"/>
        <v>211621.20000000004</v>
      </c>
      <c r="G256" s="218">
        <f t="shared" si="26"/>
        <v>0</v>
      </c>
      <c r="H256" s="218">
        <f t="shared" si="26"/>
        <v>0</v>
      </c>
      <c r="I256" s="218">
        <f t="shared" si="26"/>
        <v>211621.20000000004</v>
      </c>
      <c r="J256" s="218">
        <f>D256-F256</f>
        <v>72853.19999999998</v>
      </c>
      <c r="K256" s="192">
        <f t="shared" si="18"/>
        <v>-3181360.36</v>
      </c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</row>
    <row r="257" spans="1:22" s="27" customFormat="1" ht="20.25" customHeight="1" thickBot="1">
      <c r="A257" s="329" t="s">
        <v>436</v>
      </c>
      <c r="B257" s="329"/>
      <c r="C257" s="337" t="s">
        <v>125</v>
      </c>
      <c r="D257" s="332">
        <f>D255+D256</f>
        <v>5464746.340000001</v>
      </c>
      <c r="E257" s="332">
        <f aca="true" t="shared" si="27" ref="E257:J257">E255+E256</f>
        <v>0</v>
      </c>
      <c r="F257" s="332">
        <f t="shared" si="27"/>
        <v>3181360.36</v>
      </c>
      <c r="G257" s="332">
        <f t="shared" si="27"/>
        <v>0</v>
      </c>
      <c r="H257" s="332">
        <f t="shared" si="27"/>
        <v>0</v>
      </c>
      <c r="I257" s="332">
        <f t="shared" si="27"/>
        <v>3181360.36</v>
      </c>
      <c r="J257" s="332">
        <f t="shared" si="27"/>
        <v>2283385.980000001</v>
      </c>
      <c r="K257" s="192" t="e">
        <f>E258-I258</f>
        <v>#REF!</v>
      </c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</row>
    <row r="258" spans="1:22" ht="15" customHeight="1" thickBot="1">
      <c r="A258" s="219" t="s">
        <v>140</v>
      </c>
      <c r="B258" s="229"/>
      <c r="C258" s="244" t="s">
        <v>139</v>
      </c>
      <c r="D258" s="218">
        <f aca="true" t="shared" si="28" ref="D258:I258">D161+D164+D167+D170+D173+D176+D179+D182</f>
        <v>43082728.36</v>
      </c>
      <c r="E258" s="218" t="e">
        <f t="shared" si="28"/>
        <v>#REF!</v>
      </c>
      <c r="F258" s="218">
        <f t="shared" si="28"/>
        <v>28106655.979999997</v>
      </c>
      <c r="G258" s="218">
        <f t="shared" si="28"/>
        <v>13067565</v>
      </c>
      <c r="H258" s="218">
        <f t="shared" si="28"/>
        <v>13067565</v>
      </c>
      <c r="I258" s="218">
        <f t="shared" si="28"/>
        <v>26298285.979999997</v>
      </c>
      <c r="J258" s="218">
        <f>D258-F258</f>
        <v>14976072.380000003</v>
      </c>
      <c r="K258" s="192" t="e">
        <f>E260-I260</f>
        <v>#REF!</v>
      </c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</row>
    <row r="259" spans="1:22" s="27" customFormat="1" ht="18" customHeight="1" thickBot="1">
      <c r="A259" s="329" t="s">
        <v>437</v>
      </c>
      <c r="B259" s="329"/>
      <c r="C259" s="337" t="s">
        <v>357</v>
      </c>
      <c r="D259" s="332">
        <f aca="true" t="shared" si="29" ref="D259:J259">D258</f>
        <v>43082728.36</v>
      </c>
      <c r="E259" s="332" t="e">
        <f t="shared" si="29"/>
        <v>#REF!</v>
      </c>
      <c r="F259" s="332">
        <f t="shared" si="29"/>
        <v>28106655.979999997</v>
      </c>
      <c r="G259" s="332">
        <f t="shared" si="29"/>
        <v>13067565</v>
      </c>
      <c r="H259" s="332">
        <f t="shared" si="29"/>
        <v>13067565</v>
      </c>
      <c r="I259" s="332">
        <f t="shared" si="29"/>
        <v>26298285.979999997</v>
      </c>
      <c r="J259" s="332">
        <f t="shared" si="29"/>
        <v>14976072.380000003</v>
      </c>
      <c r="K259" s="192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</row>
    <row r="260" spans="1:22" ht="15" customHeight="1" thickBot="1">
      <c r="A260" s="219" t="s">
        <v>149</v>
      </c>
      <c r="B260" s="229"/>
      <c r="C260" s="244" t="s">
        <v>150</v>
      </c>
      <c r="D260" s="218">
        <f aca="true" t="shared" si="30" ref="D260:I260">D63</f>
        <v>120000</v>
      </c>
      <c r="E260" s="218" t="e">
        <f t="shared" si="30"/>
        <v>#REF!</v>
      </c>
      <c r="F260" s="218">
        <f t="shared" si="30"/>
        <v>80000</v>
      </c>
      <c r="G260" s="218">
        <f t="shared" si="30"/>
        <v>0</v>
      </c>
      <c r="H260" s="218">
        <f t="shared" si="30"/>
        <v>0</v>
      </c>
      <c r="I260" s="218">
        <f t="shared" si="30"/>
        <v>80000</v>
      </c>
      <c r="J260" s="218">
        <f>D260-F260</f>
        <v>40000</v>
      </c>
      <c r="K260" s="192" t="e">
        <f>E262-I262</f>
        <v>#REF!</v>
      </c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</row>
    <row r="261" spans="1:22" s="27" customFormat="1" ht="18" customHeight="1" thickBot="1">
      <c r="A261" s="329" t="s">
        <v>438</v>
      </c>
      <c r="B261" s="329"/>
      <c r="C261" s="337" t="s">
        <v>358</v>
      </c>
      <c r="D261" s="332">
        <f aca="true" t="shared" si="31" ref="D261:J261">D260</f>
        <v>120000</v>
      </c>
      <c r="E261" s="332" t="e">
        <f t="shared" si="31"/>
        <v>#REF!</v>
      </c>
      <c r="F261" s="332">
        <f t="shared" si="31"/>
        <v>80000</v>
      </c>
      <c r="G261" s="332">
        <f t="shared" si="31"/>
        <v>0</v>
      </c>
      <c r="H261" s="332">
        <f t="shared" si="31"/>
        <v>0</v>
      </c>
      <c r="I261" s="332">
        <f t="shared" si="31"/>
        <v>80000</v>
      </c>
      <c r="J261" s="332">
        <f t="shared" si="31"/>
        <v>40000</v>
      </c>
      <c r="K261" s="192">
        <f>E264-I264</f>
        <v>1139330.8399999999</v>
      </c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</row>
    <row r="262" spans="1:22" ht="15" customHeight="1" thickBot="1">
      <c r="A262" s="219" t="s">
        <v>127</v>
      </c>
      <c r="B262" s="229"/>
      <c r="C262" s="244" t="s">
        <v>153</v>
      </c>
      <c r="D262" s="218">
        <f>D41+D59+D66+D69+D86+D108+D132+D239+D42+D110</f>
        <v>168378.99</v>
      </c>
      <c r="E262" s="218" t="e">
        <f>E41+E59+E66+E69+E86+E108+E132+E239+E42+E110</f>
        <v>#REF!</v>
      </c>
      <c r="F262" s="218">
        <f>F41+F59+F66+F69+F86+F108+F132+F239+F42+F110</f>
        <v>40171.130000000005</v>
      </c>
      <c r="G262" s="218">
        <f>G41+G59+G66+G69+G86+G108+G132+G239</f>
        <v>0</v>
      </c>
      <c r="H262" s="218">
        <f>H41+H59+H66+H69+H86+H108+H132+H239</f>
        <v>0</v>
      </c>
      <c r="I262" s="218">
        <f>I41+I59+I66+I69+I86+I108+I132+I239</f>
        <v>32626.13</v>
      </c>
      <c r="J262" s="218">
        <f>D262-F262</f>
        <v>128207.85999999999</v>
      </c>
      <c r="K262" s="368" t="e">
        <f>K56+#REF!+#REF!</f>
        <v>#REF!</v>
      </c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</row>
    <row r="263" spans="1:22" s="27" customFormat="1" ht="18" customHeight="1" thickBot="1">
      <c r="A263" s="329" t="s">
        <v>127</v>
      </c>
      <c r="B263" s="329"/>
      <c r="C263" s="337" t="s">
        <v>359</v>
      </c>
      <c r="D263" s="332">
        <f aca="true" t="shared" si="32" ref="D263:J263">D262</f>
        <v>168378.99</v>
      </c>
      <c r="E263" s="332" t="e">
        <f t="shared" si="32"/>
        <v>#REF!</v>
      </c>
      <c r="F263" s="332">
        <f t="shared" si="32"/>
        <v>40171.130000000005</v>
      </c>
      <c r="G263" s="332">
        <f t="shared" si="32"/>
        <v>0</v>
      </c>
      <c r="H263" s="332">
        <f t="shared" si="32"/>
        <v>0</v>
      </c>
      <c r="I263" s="332">
        <f t="shared" si="32"/>
        <v>32626.13</v>
      </c>
      <c r="J263" s="332">
        <f t="shared" si="32"/>
        <v>128207.85999999999</v>
      </c>
      <c r="K263" s="192" t="e">
        <f>K57+#REF!+#REF!</f>
        <v>#REF!</v>
      </c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</row>
    <row r="264" spans="1:22" s="27" customFormat="1" ht="15" customHeight="1" thickBot="1">
      <c r="A264" s="219" t="s">
        <v>382</v>
      </c>
      <c r="B264" s="219"/>
      <c r="C264" s="245" t="s">
        <v>157</v>
      </c>
      <c r="D264" s="246">
        <f>D213+D87+D240+D192+D195+D198+D201+D205+D111</f>
        <v>1855318.9000000001</v>
      </c>
      <c r="E264" s="246">
        <f>E213+E87+E240+E192+E195+E198+E201+E205+E111</f>
        <v>1362149.73</v>
      </c>
      <c r="F264" s="246">
        <f>F213+F87+F240+F192+F195+F198+F201+F205+F111</f>
        <v>233318.90000000002</v>
      </c>
      <c r="G264" s="246">
        <f>G213+G87+G240+G192+G195+G198+G201+G205</f>
        <v>0</v>
      </c>
      <c r="H264" s="246">
        <f>H213+H87+H240+H192+H195+H198+H201+H205</f>
        <v>0</v>
      </c>
      <c r="I264" s="246">
        <f>I213+I87+I240+I192+I195+I198+I201+I205</f>
        <v>222818.89</v>
      </c>
      <c r="J264" s="246">
        <f>D264-F264</f>
        <v>1622000</v>
      </c>
      <c r="K264" s="193">
        <f>E265-I265</f>
        <v>346735</v>
      </c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</row>
    <row r="265" spans="1:22" s="27" customFormat="1" ht="15" customHeight="1" thickBot="1">
      <c r="A265" s="219" t="s">
        <v>131</v>
      </c>
      <c r="B265" s="219"/>
      <c r="C265" s="245" t="s">
        <v>232</v>
      </c>
      <c r="D265" s="246">
        <f>D227</f>
        <v>0</v>
      </c>
      <c r="E265" s="246">
        <f>E227</f>
        <v>350000</v>
      </c>
      <c r="F265" s="246">
        <f>F227</f>
        <v>0</v>
      </c>
      <c r="G265" s="246">
        <f>G227+G233</f>
        <v>0</v>
      </c>
      <c r="H265" s="246">
        <f>H227+H233</f>
        <v>0</v>
      </c>
      <c r="I265" s="246">
        <f>I227+I233</f>
        <v>3265</v>
      </c>
      <c r="J265" s="246">
        <f>D265-F265</f>
        <v>0</v>
      </c>
      <c r="K265" s="193">
        <f t="shared" si="18"/>
        <v>34391.520000000004</v>
      </c>
      <c r="L265" s="381"/>
      <c r="M265" s="381"/>
      <c r="N265" s="381"/>
      <c r="O265" s="381"/>
      <c r="P265" s="381"/>
      <c r="Q265" s="381"/>
      <c r="R265" s="381"/>
      <c r="S265" s="381"/>
      <c r="T265" s="381"/>
      <c r="U265" s="381"/>
      <c r="V265" s="381"/>
    </row>
    <row r="266" spans="1:22" ht="15" customHeight="1" thickBot="1">
      <c r="A266" s="219" t="s">
        <v>131</v>
      </c>
      <c r="B266" s="219"/>
      <c r="C266" s="245" t="s">
        <v>161</v>
      </c>
      <c r="D266" s="246">
        <f>D138+D133+D228+D234+D222</f>
        <v>63541.95</v>
      </c>
      <c r="E266" s="246">
        <f>E138+E133+E228+E234+E222</f>
        <v>68799.97</v>
      </c>
      <c r="F266" s="246">
        <f>F138+F133+F228+F234+F222</f>
        <v>38948.45</v>
      </c>
      <c r="G266" s="246">
        <f>G138+G133+G228+G234</f>
        <v>0</v>
      </c>
      <c r="H266" s="246">
        <f>H138+H133+H228+H234</f>
        <v>0</v>
      </c>
      <c r="I266" s="246">
        <f>I138+I133+I228+I234</f>
        <v>34408.45</v>
      </c>
      <c r="J266" s="246">
        <f>D266-F266</f>
        <v>24593.5</v>
      </c>
      <c r="K266" s="193">
        <f t="shared" si="18"/>
        <v>-30266.47</v>
      </c>
      <c r="L266" s="430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</row>
    <row r="267" spans="1:22" s="275" customFormat="1" ht="15" customHeight="1" thickBot="1">
      <c r="A267" s="219" t="s">
        <v>131</v>
      </c>
      <c r="B267" s="274"/>
      <c r="C267" s="245" t="s">
        <v>158</v>
      </c>
      <c r="D267" s="218">
        <f>D23+D55++D60+D88+D109+D19+D134+D214+D143+D223+D229+D235+D241</f>
        <v>351918.65</v>
      </c>
      <c r="E267" s="218">
        <f>E23+E55++E60+E88+E109+E19+E134+E214+E143+E223+E229+E235+E241</f>
        <v>156591.67</v>
      </c>
      <c r="F267" s="218">
        <f>F23+F55++F60+F88+F109+F19+F134+F214+F143+F223+F229+F235+F241</f>
        <v>186858.14</v>
      </c>
      <c r="G267" s="218">
        <f>G55++G60+G88+G109+G19+G134+G214+G143+G223+G229+G235+G241</f>
        <v>0</v>
      </c>
      <c r="H267" s="218">
        <f>H55++H60+H88+H109+H19+H134+H214+H143+H223+H229+H235+H241</f>
        <v>0</v>
      </c>
      <c r="I267" s="218">
        <f>I55++I60+I88+I109+I19+I134+I214+I143+I223+I229+I235+I241</f>
        <v>186858.14</v>
      </c>
      <c r="J267" s="218">
        <f>J55++J60+J88+J109+J19+J134+J214+J143+J223+J229+J235+J241</f>
        <v>161310.50999999998</v>
      </c>
      <c r="K267" s="218" t="e">
        <f>K55++K60+K88+K109+K19+K134+K214+K143+K223+K229+K235+K241</f>
        <v>#REF!</v>
      </c>
      <c r="L267" s="431"/>
      <c r="M267" s="391"/>
      <c r="N267" s="391"/>
      <c r="O267" s="391"/>
      <c r="P267" s="391"/>
      <c r="Q267" s="391"/>
      <c r="R267" s="391"/>
      <c r="S267" s="391"/>
      <c r="T267" s="391"/>
      <c r="U267" s="391"/>
      <c r="V267" s="391"/>
    </row>
    <row r="268" spans="1:22" ht="18" customHeight="1" thickBot="1">
      <c r="A268" s="329" t="s">
        <v>132</v>
      </c>
      <c r="B268" s="336"/>
      <c r="C268" s="337" t="s">
        <v>128</v>
      </c>
      <c r="D268" s="332">
        <f>D264+D267+D266+D265</f>
        <v>2270779.5000000005</v>
      </c>
      <c r="E268" s="332">
        <f aca="true" t="shared" si="33" ref="E268:J268">E264+E267+E266+E265</f>
        <v>1937541.3699999999</v>
      </c>
      <c r="F268" s="332">
        <f t="shared" si="33"/>
        <v>459125.49000000005</v>
      </c>
      <c r="G268" s="332">
        <f t="shared" si="33"/>
        <v>0</v>
      </c>
      <c r="H268" s="332">
        <f t="shared" si="33"/>
        <v>0</v>
      </c>
      <c r="I268" s="332">
        <f t="shared" si="33"/>
        <v>447350.48000000004</v>
      </c>
      <c r="J268" s="332">
        <f t="shared" si="33"/>
        <v>1807904.01</v>
      </c>
      <c r="K268" s="379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</row>
    <row r="269" spans="1:22" ht="15" customHeight="1" thickBot="1">
      <c r="A269" s="229"/>
      <c r="B269" s="247"/>
      <c r="C269" s="231"/>
      <c r="D269" s="217"/>
      <c r="E269" s="217"/>
      <c r="F269" s="217"/>
      <c r="G269" s="226"/>
      <c r="H269" s="226"/>
      <c r="I269" s="226"/>
      <c r="J269" s="226"/>
      <c r="K269" s="380" t="s">
        <v>55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</row>
    <row r="270" spans="1:22" ht="23.25" thickBot="1">
      <c r="A270" s="329" t="s">
        <v>85</v>
      </c>
      <c r="B270" s="333">
        <v>450</v>
      </c>
      <c r="C270" s="334" t="s">
        <v>55</v>
      </c>
      <c r="D270" s="335" t="s">
        <v>55</v>
      </c>
      <c r="E270" s="335" t="s">
        <v>55</v>
      </c>
      <c r="F270" s="332">
        <f>Лист1!E94</f>
        <v>-162863.40999999642</v>
      </c>
      <c r="G270" s="335"/>
      <c r="H270" s="335"/>
      <c r="I270" s="332">
        <f>F270</f>
        <v>-162863.40999999642</v>
      </c>
      <c r="J270" s="335" t="s">
        <v>55</v>
      </c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</row>
  </sheetData>
  <sheetProtection/>
  <mergeCells count="3">
    <mergeCell ref="C2:H2"/>
    <mergeCell ref="J3:J8"/>
    <mergeCell ref="F3:I8"/>
  </mergeCells>
  <printOptions/>
  <pageMargins left="0.5118110236220472" right="0.3937007874015748" top="0.5118110236220472" bottom="0.275590551181102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00">
      <selection activeCell="F20" sqref="F20"/>
    </sheetView>
  </sheetViews>
  <sheetFormatPr defaultColWidth="9.00390625" defaultRowHeight="12.75"/>
  <cols>
    <col min="1" max="1" width="33.875" style="49" customWidth="1"/>
    <col min="2" max="2" width="4.625" style="49" customWidth="1"/>
    <col min="3" max="3" width="22.875" style="49" customWidth="1"/>
    <col min="4" max="4" width="14.625" style="63" customWidth="1"/>
    <col min="5" max="5" width="14.125" style="178" customWidth="1"/>
    <col min="6" max="6" width="15.375" style="63" customWidth="1"/>
    <col min="7" max="7" width="12.625" style="63" customWidth="1"/>
    <col min="8" max="8" width="13.375" style="63" customWidth="1"/>
    <col min="9" max="9" width="14.125" style="1" customWidth="1"/>
    <col min="10" max="16384" width="9.125" style="1" customWidth="1"/>
  </cols>
  <sheetData>
    <row r="1" spans="1:9" ht="16.5" customHeight="1" thickBot="1">
      <c r="A1" s="36" t="s">
        <v>92</v>
      </c>
      <c r="B1" s="37"/>
      <c r="C1" s="38"/>
      <c r="D1" s="36"/>
      <c r="E1" s="155"/>
      <c r="F1" s="36"/>
      <c r="G1" s="36"/>
      <c r="H1" s="36"/>
      <c r="I1" s="39" t="s">
        <v>6</v>
      </c>
    </row>
    <row r="2" spans="1:9" ht="15" customHeight="1">
      <c r="A2" s="40" t="s">
        <v>91</v>
      </c>
      <c r="B2" s="37"/>
      <c r="C2" s="36"/>
      <c r="D2" s="36"/>
      <c r="E2" s="155"/>
      <c r="F2" s="36"/>
      <c r="G2" s="36"/>
      <c r="H2" s="4" t="s">
        <v>34</v>
      </c>
      <c r="I2" s="41" t="s">
        <v>64</v>
      </c>
    </row>
    <row r="3" spans="1:9" ht="13.5" customHeight="1">
      <c r="A3" s="42" t="s">
        <v>241</v>
      </c>
      <c r="B3" s="42"/>
      <c r="C3" s="42"/>
      <c r="D3" s="103"/>
      <c r="E3" s="156"/>
      <c r="F3" s="42"/>
      <c r="G3" s="42"/>
      <c r="H3" s="3" t="s">
        <v>31</v>
      </c>
      <c r="I3" s="43" t="s">
        <v>242</v>
      </c>
    </row>
    <row r="4" spans="1:9" ht="18" customHeight="1">
      <c r="A4" s="3" t="s">
        <v>90</v>
      </c>
      <c r="B4" s="3"/>
      <c r="C4" s="44" t="s">
        <v>95</v>
      </c>
      <c r="D4" s="45"/>
      <c r="E4" s="157"/>
      <c r="F4" s="4"/>
      <c r="G4" s="4"/>
      <c r="H4" s="3" t="s">
        <v>29</v>
      </c>
      <c r="I4" s="43" t="s">
        <v>97</v>
      </c>
    </row>
    <row r="5" spans="1:9" ht="11.25" customHeight="1">
      <c r="A5" s="3" t="s">
        <v>89</v>
      </c>
      <c r="B5" s="3"/>
      <c r="C5" s="44"/>
      <c r="D5" s="45"/>
      <c r="E5" s="157"/>
      <c r="F5" s="4"/>
      <c r="G5" s="4"/>
      <c r="H5" s="3"/>
      <c r="I5" s="46"/>
    </row>
    <row r="6" spans="1:9" ht="15.75" customHeight="1">
      <c r="A6" s="3" t="s">
        <v>165</v>
      </c>
      <c r="B6" s="3"/>
      <c r="C6" s="3"/>
      <c r="D6" s="4"/>
      <c r="E6" s="147"/>
      <c r="F6" s="4"/>
      <c r="G6" s="4"/>
      <c r="H6" s="3" t="s">
        <v>66</v>
      </c>
      <c r="I6" s="43" t="s">
        <v>96</v>
      </c>
    </row>
    <row r="7" spans="1:9" ht="13.5" customHeight="1">
      <c r="A7" s="3" t="s">
        <v>74</v>
      </c>
      <c r="B7" s="3"/>
      <c r="C7" s="3"/>
      <c r="D7" s="4"/>
      <c r="E7" s="147"/>
      <c r="F7" s="4"/>
      <c r="G7" s="4"/>
      <c r="H7" s="3"/>
      <c r="I7" s="47"/>
    </row>
    <row r="8" spans="1:9" ht="13.5" customHeight="1" thickBot="1">
      <c r="A8" s="3" t="s">
        <v>1</v>
      </c>
      <c r="B8" s="3"/>
      <c r="C8" s="3"/>
      <c r="D8" s="4"/>
      <c r="E8" s="158"/>
      <c r="F8" s="4"/>
      <c r="G8" s="4"/>
      <c r="H8" s="3" t="s">
        <v>30</v>
      </c>
      <c r="I8" s="48" t="s">
        <v>0</v>
      </c>
    </row>
    <row r="9" spans="2:9" ht="14.25" customHeight="1">
      <c r="B9" s="2"/>
      <c r="C9" s="2" t="s">
        <v>43</v>
      </c>
      <c r="D9" s="4"/>
      <c r="E9" s="147"/>
      <c r="F9" s="115"/>
      <c r="G9" s="4"/>
      <c r="H9" s="4"/>
      <c r="I9" s="5"/>
    </row>
    <row r="10" spans="1:9" ht="5.25" customHeight="1">
      <c r="A10" s="6"/>
      <c r="B10" s="6"/>
      <c r="C10" s="7"/>
      <c r="D10" s="8"/>
      <c r="E10" s="14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159"/>
      <c r="F11" s="50" t="s">
        <v>10</v>
      </c>
      <c r="G11" s="51"/>
      <c r="H11" s="52"/>
      <c r="I11" s="13"/>
    </row>
    <row r="12" spans="1:9" ht="9.75" customHeight="1">
      <c r="A12" s="11"/>
      <c r="B12" s="11" t="s">
        <v>25</v>
      </c>
      <c r="C12" s="11"/>
      <c r="D12" s="12" t="s">
        <v>87</v>
      </c>
      <c r="E12" s="149" t="s">
        <v>69</v>
      </c>
      <c r="F12" s="18" t="s">
        <v>11</v>
      </c>
      <c r="G12" s="17" t="s">
        <v>14</v>
      </c>
      <c r="H12" s="14"/>
      <c r="I12" s="13" t="s">
        <v>4</v>
      </c>
    </row>
    <row r="13" spans="1:9" ht="9.75" customHeight="1">
      <c r="A13" s="11" t="s">
        <v>7</v>
      </c>
      <c r="B13" s="11" t="s">
        <v>26</v>
      </c>
      <c r="C13" s="15" t="s">
        <v>9</v>
      </c>
      <c r="D13" s="12" t="s">
        <v>88</v>
      </c>
      <c r="E13" s="150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75" customHeight="1">
      <c r="A14" s="10"/>
      <c r="B14" s="11" t="s">
        <v>27</v>
      </c>
      <c r="C14" s="11"/>
      <c r="D14" s="12" t="s">
        <v>5</v>
      </c>
      <c r="E14" s="150" t="s">
        <v>60</v>
      </c>
      <c r="F14" s="12" t="s">
        <v>13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150" t="s">
        <v>61</v>
      </c>
      <c r="F15" s="12"/>
      <c r="G15" s="12"/>
      <c r="H15" s="12"/>
      <c r="I15" s="13"/>
    </row>
    <row r="16" spans="1:9" ht="9.75" customHeight="1" thickBot="1">
      <c r="A16" s="19">
        <v>1</v>
      </c>
      <c r="B16" s="20">
        <v>2</v>
      </c>
      <c r="C16" s="20">
        <v>3</v>
      </c>
      <c r="D16" s="21" t="s">
        <v>2</v>
      </c>
      <c r="E16" s="151" t="s">
        <v>3</v>
      </c>
      <c r="F16" s="21" t="s">
        <v>17</v>
      </c>
      <c r="G16" s="21" t="s">
        <v>18</v>
      </c>
      <c r="H16" s="21" t="s">
        <v>19</v>
      </c>
      <c r="I16" s="22" t="s">
        <v>20</v>
      </c>
    </row>
    <row r="17" spans="1:9" s="144" customFormat="1" ht="15.75" customHeight="1">
      <c r="A17" s="117" t="s">
        <v>24</v>
      </c>
      <c r="B17" s="118" t="s">
        <v>36</v>
      </c>
      <c r="C17" s="119" t="s">
        <v>55</v>
      </c>
      <c r="D17" s="120">
        <f>D19+D58</f>
        <v>53087100</v>
      </c>
      <c r="E17" s="152">
        <f>E19+E58</f>
        <v>56009465.75</v>
      </c>
      <c r="F17" s="121"/>
      <c r="G17" s="121"/>
      <c r="H17" s="121">
        <f>E17</f>
        <v>56009465.75</v>
      </c>
      <c r="I17" s="127">
        <f>D17-E17</f>
        <v>-2922365.75</v>
      </c>
    </row>
    <row r="18" spans="1:9" ht="15.75" customHeight="1" thickBot="1">
      <c r="A18" s="28" t="s">
        <v>8</v>
      </c>
      <c r="B18" s="29"/>
      <c r="C18" s="30"/>
      <c r="D18" s="145"/>
      <c r="E18" s="145"/>
      <c r="F18" s="32"/>
      <c r="G18" s="32"/>
      <c r="H18" s="32"/>
      <c r="I18" s="54"/>
    </row>
    <row r="19" spans="1:9" s="144" customFormat="1" ht="15.75" customHeight="1" thickBot="1">
      <c r="A19" s="123" t="s">
        <v>98</v>
      </c>
      <c r="B19" s="122"/>
      <c r="C19" s="125"/>
      <c r="D19" s="120">
        <f>D20+D32+D37+D39+D42+D43+D44+D48+D49+D50+D53</f>
        <v>3109600</v>
      </c>
      <c r="E19" s="152">
        <f>SUM(E20:E57)</f>
        <v>2571450.0399999996</v>
      </c>
      <c r="F19" s="120">
        <f>F20+F37+F40+F42+F43+F44+F45+F46+F48+F49+F50+F53</f>
        <v>3464000</v>
      </c>
      <c r="G19" s="121">
        <f>F19-D19</f>
        <v>354400</v>
      </c>
      <c r="H19" s="121">
        <f aca="true" t="shared" si="0" ref="H19:H67">E19</f>
        <v>2571450.0399999996</v>
      </c>
      <c r="I19" s="127">
        <f>D19-E19</f>
        <v>538149.9600000004</v>
      </c>
    </row>
    <row r="20" spans="1:9" ht="15.75" customHeight="1" thickBot="1">
      <c r="A20" s="106" t="s">
        <v>166</v>
      </c>
      <c r="B20" s="29"/>
      <c r="C20" s="55" t="s">
        <v>203</v>
      </c>
      <c r="D20" s="146">
        <v>1800000</v>
      </c>
      <c r="E20" s="137">
        <v>1542906.01</v>
      </c>
      <c r="F20" s="32">
        <v>1700000</v>
      </c>
      <c r="G20" s="32"/>
      <c r="H20" s="26">
        <f t="shared" si="0"/>
        <v>1542906.01</v>
      </c>
      <c r="I20" s="53">
        <f>D20-E20</f>
        <v>257093.99</v>
      </c>
    </row>
    <row r="21" spans="1:9" ht="15.75" customHeight="1" thickBot="1">
      <c r="A21" s="106" t="s">
        <v>166</v>
      </c>
      <c r="B21" s="29"/>
      <c r="C21" s="55" t="s">
        <v>204</v>
      </c>
      <c r="D21" s="145"/>
      <c r="E21" s="145">
        <v>-26.36</v>
      </c>
      <c r="F21" s="32"/>
      <c r="G21" s="32"/>
      <c r="H21" s="26">
        <f t="shared" si="0"/>
        <v>-26.36</v>
      </c>
      <c r="I21" s="53">
        <f>D21-E21</f>
        <v>26.36</v>
      </c>
    </row>
    <row r="22" spans="1:9" ht="15.75" customHeight="1" thickBot="1">
      <c r="A22" s="106" t="s">
        <v>166</v>
      </c>
      <c r="B22" s="29"/>
      <c r="C22" s="55" t="s">
        <v>234</v>
      </c>
      <c r="D22" s="145"/>
      <c r="E22" s="145">
        <v>0</v>
      </c>
      <c r="F22" s="32"/>
      <c r="G22" s="32"/>
      <c r="H22" s="26">
        <f t="shared" si="0"/>
        <v>0</v>
      </c>
      <c r="I22" s="53">
        <f aca="true" t="shared" si="1" ref="I22:I67">D22-E22</f>
        <v>0</v>
      </c>
    </row>
    <row r="23" spans="1:9" ht="15.75" customHeight="1" thickBot="1">
      <c r="A23" s="106" t="s">
        <v>166</v>
      </c>
      <c r="B23" s="29"/>
      <c r="C23" s="55" t="s">
        <v>224</v>
      </c>
      <c r="D23" s="145"/>
      <c r="E23" s="145">
        <v>121.38</v>
      </c>
      <c r="F23" s="32"/>
      <c r="G23" s="32"/>
      <c r="H23" s="26">
        <f>E23</f>
        <v>121.38</v>
      </c>
      <c r="I23" s="53">
        <f t="shared" si="1"/>
        <v>-121.38</v>
      </c>
    </row>
    <row r="24" spans="1:9" ht="15.75" customHeight="1" thickBot="1">
      <c r="A24" s="106" t="s">
        <v>166</v>
      </c>
      <c r="B24" s="29"/>
      <c r="C24" s="55" t="s">
        <v>225</v>
      </c>
      <c r="D24" s="145"/>
      <c r="E24" s="145">
        <v>0</v>
      </c>
      <c r="F24" s="32"/>
      <c r="G24" s="32"/>
      <c r="H24" s="26">
        <f t="shared" si="0"/>
        <v>0</v>
      </c>
      <c r="I24" s="53">
        <f t="shared" si="1"/>
        <v>0</v>
      </c>
    </row>
    <row r="25" spans="1:9" ht="26.25" customHeight="1" thickBot="1">
      <c r="A25" s="106" t="s">
        <v>215</v>
      </c>
      <c r="B25" s="29"/>
      <c r="C25" s="55" t="s">
        <v>214</v>
      </c>
      <c r="D25" s="145"/>
      <c r="E25" s="145">
        <v>0</v>
      </c>
      <c r="F25" s="32"/>
      <c r="G25" s="32"/>
      <c r="H25" s="26">
        <f t="shared" si="0"/>
        <v>0</v>
      </c>
      <c r="I25" s="53">
        <f t="shared" si="1"/>
        <v>0</v>
      </c>
    </row>
    <row r="26" spans="1:9" ht="31.5" customHeight="1" thickBot="1">
      <c r="A26" s="106" t="s">
        <v>215</v>
      </c>
      <c r="B26" s="29"/>
      <c r="C26" s="55" t="s">
        <v>205</v>
      </c>
      <c r="D26" s="145"/>
      <c r="E26" s="145">
        <v>3.48</v>
      </c>
      <c r="F26" s="32"/>
      <c r="G26" s="32"/>
      <c r="H26" s="26">
        <f t="shared" si="0"/>
        <v>3.48</v>
      </c>
      <c r="I26" s="53">
        <f t="shared" si="1"/>
        <v>-3.48</v>
      </c>
    </row>
    <row r="27" spans="1:9" ht="31.5" customHeight="1" thickBot="1">
      <c r="A27" s="106" t="s">
        <v>215</v>
      </c>
      <c r="B27" s="29"/>
      <c r="C27" s="55" t="s">
        <v>216</v>
      </c>
      <c r="D27" s="145"/>
      <c r="E27" s="145">
        <v>100</v>
      </c>
      <c r="F27" s="32"/>
      <c r="G27" s="32"/>
      <c r="H27" s="26">
        <f t="shared" si="0"/>
        <v>100</v>
      </c>
      <c r="I27" s="53">
        <f t="shared" si="1"/>
        <v>-100</v>
      </c>
    </row>
    <row r="28" spans="1:9" ht="27.75" customHeight="1" thickBot="1">
      <c r="A28" s="106" t="s">
        <v>167</v>
      </c>
      <c r="B28" s="29"/>
      <c r="C28" s="55" t="s">
        <v>169</v>
      </c>
      <c r="D28" s="145"/>
      <c r="E28" s="145"/>
      <c r="F28" s="32"/>
      <c r="G28" s="32"/>
      <c r="H28" s="26">
        <f t="shared" si="0"/>
        <v>0</v>
      </c>
      <c r="I28" s="53">
        <f t="shared" si="1"/>
        <v>0</v>
      </c>
    </row>
    <row r="29" spans="1:9" ht="15.75" customHeight="1" thickBot="1">
      <c r="A29" s="106" t="s">
        <v>171</v>
      </c>
      <c r="B29" s="29"/>
      <c r="C29" s="55" t="s">
        <v>172</v>
      </c>
      <c r="D29" s="145"/>
      <c r="E29" s="145"/>
      <c r="F29" s="32"/>
      <c r="G29" s="32"/>
      <c r="H29" s="26">
        <f t="shared" si="0"/>
        <v>0</v>
      </c>
      <c r="I29" s="53">
        <f t="shared" si="1"/>
        <v>0</v>
      </c>
    </row>
    <row r="30" spans="1:9" ht="15.75" customHeight="1" thickBot="1">
      <c r="A30" s="106" t="s">
        <v>171</v>
      </c>
      <c r="B30" s="29"/>
      <c r="C30" s="55" t="s">
        <v>173</v>
      </c>
      <c r="D30" s="145"/>
      <c r="E30" s="145"/>
      <c r="F30" s="32"/>
      <c r="G30" s="32"/>
      <c r="H30" s="26">
        <f t="shared" si="0"/>
        <v>0</v>
      </c>
      <c r="I30" s="53">
        <f t="shared" si="1"/>
        <v>0</v>
      </c>
    </row>
    <row r="31" spans="1:9" ht="15.75" customHeight="1" thickBot="1">
      <c r="A31" s="106" t="s">
        <v>171</v>
      </c>
      <c r="B31" s="29"/>
      <c r="C31" s="55" t="s">
        <v>170</v>
      </c>
      <c r="D31" s="146"/>
      <c r="E31" s="137"/>
      <c r="F31" s="32"/>
      <c r="G31" s="32"/>
      <c r="H31" s="26">
        <f t="shared" si="0"/>
        <v>0</v>
      </c>
      <c r="I31" s="53">
        <f t="shared" si="1"/>
        <v>0</v>
      </c>
    </row>
    <row r="32" spans="1:9" ht="15.75" customHeight="1" thickBot="1">
      <c r="A32" s="106" t="s">
        <v>134</v>
      </c>
      <c r="B32" s="33"/>
      <c r="C32" s="55" t="s">
        <v>142</v>
      </c>
      <c r="D32" s="145">
        <v>15000</v>
      </c>
      <c r="E32" s="145">
        <v>2556.6</v>
      </c>
      <c r="F32" s="137"/>
      <c r="G32" s="32"/>
      <c r="H32" s="26">
        <f t="shared" si="0"/>
        <v>2556.6</v>
      </c>
      <c r="I32" s="53">
        <f t="shared" si="1"/>
        <v>12443.4</v>
      </c>
    </row>
    <row r="33" spans="1:9" ht="15.75" customHeight="1" thickBot="1">
      <c r="A33" s="106" t="s">
        <v>134</v>
      </c>
      <c r="B33" s="33"/>
      <c r="C33" s="55" t="s">
        <v>141</v>
      </c>
      <c r="D33" s="145"/>
      <c r="E33" s="145">
        <v>54.51</v>
      </c>
      <c r="F33" s="137"/>
      <c r="G33" s="32"/>
      <c r="H33" s="26">
        <f t="shared" si="0"/>
        <v>54.51</v>
      </c>
      <c r="I33" s="53">
        <f t="shared" si="1"/>
        <v>-54.51</v>
      </c>
    </row>
    <row r="34" spans="1:9" ht="15.75" customHeight="1" thickBot="1">
      <c r="A34" s="106" t="s">
        <v>134</v>
      </c>
      <c r="B34" s="33"/>
      <c r="C34" s="55" t="s">
        <v>151</v>
      </c>
      <c r="D34" s="145"/>
      <c r="E34" s="145"/>
      <c r="F34" s="137"/>
      <c r="G34" s="32"/>
      <c r="H34" s="26">
        <f t="shared" si="0"/>
        <v>0</v>
      </c>
      <c r="I34" s="53">
        <f t="shared" si="1"/>
        <v>0</v>
      </c>
    </row>
    <row r="35" spans="1:9" ht="15.75" customHeight="1" thickBot="1">
      <c r="A35" s="106" t="s">
        <v>135</v>
      </c>
      <c r="B35" s="33"/>
      <c r="C35" s="55" t="s">
        <v>143</v>
      </c>
      <c r="D35" s="145"/>
      <c r="E35" s="145">
        <v>-3859.5</v>
      </c>
      <c r="F35" s="137"/>
      <c r="G35" s="32"/>
      <c r="H35" s="26">
        <f t="shared" si="0"/>
        <v>-3859.5</v>
      </c>
      <c r="I35" s="53">
        <f t="shared" si="1"/>
        <v>3859.5</v>
      </c>
    </row>
    <row r="36" spans="1:9" ht="15.75" customHeight="1" thickBot="1">
      <c r="A36" s="106" t="s">
        <v>135</v>
      </c>
      <c r="B36" s="33"/>
      <c r="C36" s="55" t="s">
        <v>144</v>
      </c>
      <c r="D36" s="145"/>
      <c r="E36" s="145">
        <v>4.12</v>
      </c>
      <c r="F36" s="137"/>
      <c r="G36" s="32"/>
      <c r="H36" s="26">
        <f t="shared" si="0"/>
        <v>4.12</v>
      </c>
      <c r="I36" s="53">
        <f t="shared" si="1"/>
        <v>-4.12</v>
      </c>
    </row>
    <row r="37" spans="1:9" ht="15.75" customHeight="1" thickBot="1">
      <c r="A37" s="106" t="s">
        <v>99</v>
      </c>
      <c r="B37" s="33"/>
      <c r="C37" s="55" t="s">
        <v>145</v>
      </c>
      <c r="D37" s="145">
        <v>57000</v>
      </c>
      <c r="E37" s="145">
        <v>103527.01</v>
      </c>
      <c r="F37" s="137">
        <v>106000</v>
      </c>
      <c r="G37" s="32"/>
      <c r="H37" s="26">
        <f t="shared" si="0"/>
        <v>103527.01</v>
      </c>
      <c r="I37" s="53">
        <f t="shared" si="1"/>
        <v>-46527.009999999995</v>
      </c>
    </row>
    <row r="38" spans="1:9" ht="15.75" customHeight="1" thickBot="1">
      <c r="A38" s="106" t="s">
        <v>99</v>
      </c>
      <c r="B38" s="33"/>
      <c r="C38" s="55" t="s">
        <v>146</v>
      </c>
      <c r="D38" s="145"/>
      <c r="E38" s="145">
        <v>2346.55</v>
      </c>
      <c r="F38" s="137"/>
      <c r="G38" s="32"/>
      <c r="H38" s="26">
        <f t="shared" si="0"/>
        <v>2346.55</v>
      </c>
      <c r="I38" s="53">
        <f t="shared" si="1"/>
        <v>-2346.55</v>
      </c>
    </row>
    <row r="39" spans="1:9" ht="15.75" customHeight="1" thickBot="1">
      <c r="A39" s="106" t="s">
        <v>100</v>
      </c>
      <c r="B39" s="33"/>
      <c r="C39" s="55" t="s">
        <v>147</v>
      </c>
      <c r="D39" s="145">
        <v>11000</v>
      </c>
      <c r="E39" s="145"/>
      <c r="F39" s="137"/>
      <c r="G39" s="32"/>
      <c r="H39" s="26">
        <f t="shared" si="0"/>
        <v>0</v>
      </c>
      <c r="I39" s="53">
        <f t="shared" si="1"/>
        <v>11000</v>
      </c>
    </row>
    <row r="40" spans="1:9" ht="15.75" customHeight="1" thickBot="1">
      <c r="A40" s="106" t="s">
        <v>100</v>
      </c>
      <c r="B40" s="33"/>
      <c r="C40" s="55" t="s">
        <v>202</v>
      </c>
      <c r="D40" s="145">
        <v>0</v>
      </c>
      <c r="E40" s="145">
        <v>38601.38</v>
      </c>
      <c r="F40" s="137">
        <v>38600</v>
      </c>
      <c r="G40" s="32"/>
      <c r="H40" s="26">
        <f t="shared" si="0"/>
        <v>38601.38</v>
      </c>
      <c r="I40" s="53">
        <f t="shared" si="1"/>
        <v>-38601.38</v>
      </c>
    </row>
    <row r="41" spans="1:9" ht="15.75" customHeight="1" thickBot="1">
      <c r="A41" s="106" t="s">
        <v>100</v>
      </c>
      <c r="B41" s="33"/>
      <c r="C41" s="55" t="s">
        <v>236</v>
      </c>
      <c r="D41" s="145"/>
      <c r="E41" s="145">
        <v>0</v>
      </c>
      <c r="F41" s="137"/>
      <c r="G41" s="32"/>
      <c r="H41" s="26">
        <f t="shared" si="0"/>
        <v>0</v>
      </c>
      <c r="I41" s="53">
        <f t="shared" si="1"/>
        <v>0</v>
      </c>
    </row>
    <row r="42" spans="1:9" ht="15.75" customHeight="1" thickBot="1">
      <c r="A42" s="106" t="s">
        <v>163</v>
      </c>
      <c r="B42" s="33"/>
      <c r="C42" s="55" t="s">
        <v>174</v>
      </c>
      <c r="D42" s="145">
        <v>203000</v>
      </c>
      <c r="E42" s="145">
        <v>120047.51</v>
      </c>
      <c r="F42" s="137">
        <v>182000</v>
      </c>
      <c r="G42" s="32"/>
      <c r="H42" s="26">
        <f t="shared" si="0"/>
        <v>120047.51</v>
      </c>
      <c r="I42" s="53">
        <f t="shared" si="1"/>
        <v>82952.49</v>
      </c>
    </row>
    <row r="43" spans="1:9" ht="15.75" customHeight="1" thickBot="1">
      <c r="A43" s="106" t="s">
        <v>180</v>
      </c>
      <c r="B43" s="33"/>
      <c r="C43" s="55" t="s">
        <v>181</v>
      </c>
      <c r="D43" s="145">
        <v>40000</v>
      </c>
      <c r="E43" s="145">
        <v>13195.7</v>
      </c>
      <c r="F43" s="137">
        <v>15000</v>
      </c>
      <c r="G43" s="32"/>
      <c r="H43" s="26">
        <f t="shared" si="0"/>
        <v>13195.7</v>
      </c>
      <c r="I43" s="53">
        <f t="shared" si="1"/>
        <v>26804.3</v>
      </c>
    </row>
    <row r="44" spans="1:9" ht="15.75" customHeight="1" thickBot="1">
      <c r="A44" s="106" t="s">
        <v>208</v>
      </c>
      <c r="B44" s="33"/>
      <c r="C44" s="55" t="s">
        <v>219</v>
      </c>
      <c r="D44" s="145">
        <v>100000</v>
      </c>
      <c r="E44" s="145">
        <v>104602</v>
      </c>
      <c r="F44" s="137">
        <v>105000</v>
      </c>
      <c r="G44" s="32"/>
      <c r="H44" s="26">
        <f t="shared" si="0"/>
        <v>104602</v>
      </c>
      <c r="I44" s="53">
        <f t="shared" si="1"/>
        <v>-4602</v>
      </c>
    </row>
    <row r="45" spans="1:9" ht="23.25" thickBot="1">
      <c r="A45" s="106" t="s">
        <v>218</v>
      </c>
      <c r="B45" s="33"/>
      <c r="C45" s="55" t="s">
        <v>235</v>
      </c>
      <c r="D45" s="145">
        <v>0</v>
      </c>
      <c r="E45" s="145">
        <v>7524.69</v>
      </c>
      <c r="F45" s="137">
        <v>120000</v>
      </c>
      <c r="G45" s="32"/>
      <c r="H45" s="26">
        <f t="shared" si="0"/>
        <v>7524.69</v>
      </c>
      <c r="I45" s="53">
        <f t="shared" si="1"/>
        <v>-7524.69</v>
      </c>
    </row>
    <row r="46" spans="1:9" ht="13.5" thickBot="1">
      <c r="A46" s="106" t="s">
        <v>160</v>
      </c>
      <c r="B46" s="33"/>
      <c r="C46" s="55" t="s">
        <v>221</v>
      </c>
      <c r="D46" s="145">
        <v>0</v>
      </c>
      <c r="E46" s="145">
        <v>1979.15</v>
      </c>
      <c r="F46" s="137">
        <v>2000</v>
      </c>
      <c r="G46" s="32"/>
      <c r="H46" s="26">
        <f t="shared" si="0"/>
        <v>1979.15</v>
      </c>
      <c r="I46" s="53">
        <f t="shared" si="1"/>
        <v>-1979.15</v>
      </c>
    </row>
    <row r="47" spans="1:9" ht="13.5" thickBot="1">
      <c r="A47" s="106" t="s">
        <v>160</v>
      </c>
      <c r="B47" s="33"/>
      <c r="C47" s="55" t="s">
        <v>220</v>
      </c>
      <c r="D47" s="145"/>
      <c r="E47" s="145">
        <v>0</v>
      </c>
      <c r="F47" s="137"/>
      <c r="G47" s="32"/>
      <c r="H47" s="26">
        <f t="shared" si="0"/>
        <v>0</v>
      </c>
      <c r="I47" s="53">
        <f t="shared" si="1"/>
        <v>0</v>
      </c>
    </row>
    <row r="48" spans="1:9" ht="13.5" thickBot="1">
      <c r="A48" s="106" t="s">
        <v>226</v>
      </c>
      <c r="B48" s="33"/>
      <c r="C48" s="55" t="s">
        <v>227</v>
      </c>
      <c r="D48" s="145">
        <v>822000</v>
      </c>
      <c r="E48" s="145">
        <v>553449</v>
      </c>
      <c r="F48" s="137">
        <v>1110000</v>
      </c>
      <c r="G48" s="32"/>
      <c r="H48" s="26">
        <f t="shared" si="0"/>
        <v>553449</v>
      </c>
      <c r="I48" s="53">
        <f t="shared" si="1"/>
        <v>268551</v>
      </c>
    </row>
    <row r="49" spans="1:9" ht="14.25" customHeight="1" thickBot="1">
      <c r="A49" s="106" t="s">
        <v>168</v>
      </c>
      <c r="B49" s="33"/>
      <c r="C49" s="55" t="s">
        <v>228</v>
      </c>
      <c r="D49" s="145">
        <v>55600</v>
      </c>
      <c r="E49" s="145">
        <v>75266.81</v>
      </c>
      <c r="F49" s="137">
        <v>75300</v>
      </c>
      <c r="G49" s="32"/>
      <c r="H49" s="26">
        <f t="shared" si="0"/>
        <v>75266.81</v>
      </c>
      <c r="I49" s="53">
        <f t="shared" si="1"/>
        <v>-19666.809999999998</v>
      </c>
    </row>
    <row r="50" spans="1:9" ht="15.75" customHeight="1" thickBot="1">
      <c r="A50" s="106" t="s">
        <v>148</v>
      </c>
      <c r="B50" s="33"/>
      <c r="C50" s="55" t="s">
        <v>217</v>
      </c>
      <c r="D50" s="145">
        <v>1000</v>
      </c>
      <c r="E50" s="145">
        <v>1550</v>
      </c>
      <c r="F50" s="137">
        <v>1600</v>
      </c>
      <c r="G50" s="32"/>
      <c r="H50" s="26">
        <f t="shared" si="0"/>
        <v>1550</v>
      </c>
      <c r="I50" s="53">
        <f t="shared" si="1"/>
        <v>-550</v>
      </c>
    </row>
    <row r="51" spans="1:9" ht="15.75" customHeight="1" thickBot="1">
      <c r="A51" s="106" t="s">
        <v>148</v>
      </c>
      <c r="B51" s="33"/>
      <c r="C51" s="55" t="s">
        <v>206</v>
      </c>
      <c r="D51" s="145"/>
      <c r="E51" s="145">
        <v>0</v>
      </c>
      <c r="F51" s="137"/>
      <c r="G51" s="32"/>
      <c r="H51" s="26">
        <f t="shared" si="0"/>
        <v>0</v>
      </c>
      <c r="I51" s="53">
        <f t="shared" si="1"/>
        <v>0</v>
      </c>
    </row>
    <row r="52" spans="1:9" ht="15.75" customHeight="1" thickBot="1">
      <c r="A52" s="106" t="s">
        <v>148</v>
      </c>
      <c r="B52" s="33"/>
      <c r="C52" s="55" t="s">
        <v>207</v>
      </c>
      <c r="D52" s="145">
        <v>0</v>
      </c>
      <c r="E52" s="145">
        <v>0</v>
      </c>
      <c r="F52" s="137"/>
      <c r="G52" s="32"/>
      <c r="H52" s="26">
        <f t="shared" si="0"/>
        <v>0</v>
      </c>
      <c r="I52" s="53">
        <f t="shared" si="1"/>
        <v>0</v>
      </c>
    </row>
    <row r="53" spans="1:9" ht="15.75" customHeight="1" thickBot="1">
      <c r="A53" s="106" t="s">
        <v>162</v>
      </c>
      <c r="B53" s="33"/>
      <c r="C53" s="55" t="s">
        <v>175</v>
      </c>
      <c r="D53" s="145">
        <v>5000</v>
      </c>
      <c r="E53" s="145">
        <v>7500</v>
      </c>
      <c r="F53" s="137">
        <v>8500</v>
      </c>
      <c r="G53" s="32"/>
      <c r="H53" s="26">
        <f t="shared" si="0"/>
        <v>7500</v>
      </c>
      <c r="I53" s="53">
        <f t="shared" si="1"/>
        <v>-2500</v>
      </c>
    </row>
    <row r="54" spans="1:9" ht="15.75" customHeight="1" thickBot="1">
      <c r="A54" s="106" t="s">
        <v>162</v>
      </c>
      <c r="B54" s="33"/>
      <c r="C54" s="55" t="s">
        <v>176</v>
      </c>
      <c r="D54" s="145"/>
      <c r="E54" s="145"/>
      <c r="F54" s="137"/>
      <c r="G54" s="32"/>
      <c r="H54" s="26">
        <f t="shared" si="0"/>
        <v>0</v>
      </c>
      <c r="I54" s="53">
        <f t="shared" si="1"/>
        <v>0</v>
      </c>
    </row>
    <row r="55" spans="1:9" ht="25.5" customHeight="1" thickBot="1">
      <c r="A55" s="106" t="s">
        <v>229</v>
      </c>
      <c r="B55" s="33"/>
      <c r="C55" s="55" t="s">
        <v>230</v>
      </c>
      <c r="D55" s="145">
        <v>0</v>
      </c>
      <c r="E55" s="145">
        <v>0</v>
      </c>
      <c r="F55" s="137"/>
      <c r="G55" s="32"/>
      <c r="H55" s="26">
        <f t="shared" si="0"/>
        <v>0</v>
      </c>
      <c r="I55" s="53">
        <f t="shared" si="1"/>
        <v>0</v>
      </c>
    </row>
    <row r="56" spans="1:9" ht="25.5" customHeight="1" thickBot="1">
      <c r="A56" s="106" t="s">
        <v>222</v>
      </c>
      <c r="B56" s="33"/>
      <c r="C56" s="55" t="s">
        <v>233</v>
      </c>
      <c r="D56" s="145">
        <v>0</v>
      </c>
      <c r="E56" s="145">
        <v>0</v>
      </c>
      <c r="F56" s="137"/>
      <c r="G56" s="32"/>
      <c r="H56" s="26">
        <f t="shared" si="0"/>
        <v>0</v>
      </c>
      <c r="I56" s="53">
        <f t="shared" si="1"/>
        <v>0</v>
      </c>
    </row>
    <row r="57" spans="1:9" ht="25.5" customHeight="1" thickBot="1">
      <c r="A57" s="106" t="s">
        <v>200</v>
      </c>
      <c r="B57" s="33"/>
      <c r="C57" s="55" t="s">
        <v>193</v>
      </c>
      <c r="D57" s="145"/>
      <c r="E57" s="145"/>
      <c r="F57" s="137"/>
      <c r="G57" s="32"/>
      <c r="H57" s="26">
        <f t="shared" si="0"/>
        <v>0</v>
      </c>
      <c r="I57" s="53">
        <f t="shared" si="1"/>
        <v>0</v>
      </c>
    </row>
    <row r="58" spans="1:9" s="154" customFormat="1" ht="26.25" customHeight="1" thickBot="1">
      <c r="A58" s="123" t="s">
        <v>152</v>
      </c>
      <c r="B58" s="126"/>
      <c r="C58" s="125"/>
      <c r="D58" s="120">
        <f>D59+D60+D61+D62+D63+D64+D67+D65</f>
        <v>49977500</v>
      </c>
      <c r="E58" s="152">
        <f>E59+E60+E61+E62+E63+E64+E67+E65</f>
        <v>53438015.71</v>
      </c>
      <c r="F58" s="124"/>
      <c r="G58" s="124"/>
      <c r="H58" s="121">
        <f t="shared" si="0"/>
        <v>53438015.71</v>
      </c>
      <c r="I58" s="127">
        <f t="shared" si="1"/>
        <v>-3460515.710000001</v>
      </c>
    </row>
    <row r="59" spans="1:9" s="109" customFormat="1" ht="37.5" customHeight="1" thickBot="1">
      <c r="A59" s="116" t="s">
        <v>101</v>
      </c>
      <c r="B59" s="33"/>
      <c r="C59" s="129" t="s">
        <v>182</v>
      </c>
      <c r="D59" s="138">
        <v>3667100</v>
      </c>
      <c r="E59" s="138">
        <v>4534682</v>
      </c>
      <c r="F59" s="108"/>
      <c r="G59" s="108"/>
      <c r="H59" s="26">
        <f t="shared" si="0"/>
        <v>4534682</v>
      </c>
      <c r="I59" s="53">
        <f t="shared" si="1"/>
        <v>-867582</v>
      </c>
    </row>
    <row r="60" spans="1:9" s="109" customFormat="1" ht="41.25" customHeight="1" thickBot="1">
      <c r="A60" s="116" t="s">
        <v>164</v>
      </c>
      <c r="B60" s="130"/>
      <c r="C60" s="129" t="s">
        <v>183</v>
      </c>
      <c r="D60" s="138">
        <v>24836100</v>
      </c>
      <c r="E60" s="138">
        <v>44879907.93</v>
      </c>
      <c r="F60" s="108"/>
      <c r="G60" s="108"/>
      <c r="H60" s="26">
        <f t="shared" si="0"/>
        <v>44879907.93</v>
      </c>
      <c r="I60" s="53">
        <f t="shared" si="1"/>
        <v>-20043807.93</v>
      </c>
    </row>
    <row r="61" spans="1:9" s="109" customFormat="1" ht="27" customHeight="1" thickBot="1">
      <c r="A61" s="131" t="s">
        <v>102</v>
      </c>
      <c r="B61" s="132"/>
      <c r="C61" s="133" t="s">
        <v>186</v>
      </c>
      <c r="D61" s="139">
        <v>167100</v>
      </c>
      <c r="E61" s="139">
        <v>167100</v>
      </c>
      <c r="F61" s="112"/>
      <c r="G61" s="112"/>
      <c r="H61" s="26">
        <f t="shared" si="0"/>
        <v>167100</v>
      </c>
      <c r="I61" s="53">
        <f t="shared" si="1"/>
        <v>0</v>
      </c>
    </row>
    <row r="62" spans="1:9" s="109" customFormat="1" ht="30.75" customHeight="1" thickBot="1">
      <c r="A62" s="116" t="s">
        <v>154</v>
      </c>
      <c r="B62" s="132"/>
      <c r="C62" s="134" t="s">
        <v>184</v>
      </c>
      <c r="D62" s="140">
        <v>9000</v>
      </c>
      <c r="E62" s="140">
        <v>9000</v>
      </c>
      <c r="F62" s="112"/>
      <c r="G62" s="112"/>
      <c r="H62" s="26">
        <f t="shared" si="0"/>
        <v>9000</v>
      </c>
      <c r="I62" s="53">
        <f t="shared" si="1"/>
        <v>0</v>
      </c>
    </row>
    <row r="63" spans="1:9" s="109" customFormat="1" ht="30.75" customHeight="1" thickBot="1">
      <c r="A63" s="116" t="s">
        <v>238</v>
      </c>
      <c r="B63" s="135"/>
      <c r="C63" s="134" t="s">
        <v>237</v>
      </c>
      <c r="D63" s="140">
        <v>125100</v>
      </c>
      <c r="E63" s="140">
        <v>202286.35</v>
      </c>
      <c r="F63" s="112"/>
      <c r="G63" s="112"/>
      <c r="H63" s="26">
        <f>E63</f>
        <v>202286.35</v>
      </c>
      <c r="I63" s="53">
        <f t="shared" si="1"/>
        <v>-77186.35</v>
      </c>
    </row>
    <row r="64" spans="1:9" s="109" customFormat="1" ht="30.75" customHeight="1" thickBot="1">
      <c r="A64" s="116" t="s">
        <v>159</v>
      </c>
      <c r="B64" s="135"/>
      <c r="C64" s="134" t="s">
        <v>185</v>
      </c>
      <c r="D64" s="140">
        <v>21169100</v>
      </c>
      <c r="E64" s="140">
        <v>3645039.43</v>
      </c>
      <c r="F64" s="112"/>
      <c r="G64" s="112"/>
      <c r="H64" s="26">
        <f t="shared" si="0"/>
        <v>3645039.43</v>
      </c>
      <c r="I64" s="53">
        <f t="shared" si="1"/>
        <v>17524060.57</v>
      </c>
    </row>
    <row r="65" spans="1:9" s="109" customFormat="1" ht="30.75" customHeight="1" thickBot="1">
      <c r="A65" s="116" t="s">
        <v>189</v>
      </c>
      <c r="B65" s="135"/>
      <c r="C65" s="134" t="s">
        <v>188</v>
      </c>
      <c r="D65" s="140">
        <v>4000</v>
      </c>
      <c r="E65" s="140">
        <v>0</v>
      </c>
      <c r="F65" s="112"/>
      <c r="G65" s="112"/>
      <c r="H65" s="26">
        <f t="shared" si="0"/>
        <v>0</v>
      </c>
      <c r="I65" s="53">
        <f t="shared" si="1"/>
        <v>4000</v>
      </c>
    </row>
    <row r="66" spans="1:9" s="109" customFormat="1" ht="93" customHeight="1" thickBot="1">
      <c r="A66" s="116" t="s">
        <v>190</v>
      </c>
      <c r="B66" s="135"/>
      <c r="C66" s="134" t="s">
        <v>191</v>
      </c>
      <c r="D66" s="140">
        <v>0</v>
      </c>
      <c r="E66" s="140"/>
      <c r="F66" s="112"/>
      <c r="G66" s="112"/>
      <c r="H66" s="26">
        <f t="shared" si="0"/>
        <v>0</v>
      </c>
      <c r="I66" s="53">
        <f t="shared" si="1"/>
        <v>0</v>
      </c>
    </row>
    <row r="67" spans="1:9" s="109" customFormat="1" ht="48.75" customHeight="1" thickBot="1">
      <c r="A67" s="116" t="s">
        <v>239</v>
      </c>
      <c r="B67" s="135"/>
      <c r="C67" s="134" t="s">
        <v>223</v>
      </c>
      <c r="D67" s="140">
        <v>0</v>
      </c>
      <c r="E67" s="140">
        <v>0</v>
      </c>
      <c r="F67" s="112"/>
      <c r="G67" s="112"/>
      <c r="H67" s="26">
        <f t="shared" si="0"/>
        <v>0</v>
      </c>
      <c r="I67" s="53">
        <f t="shared" si="1"/>
        <v>0</v>
      </c>
    </row>
    <row r="68" spans="1:9" s="109" customFormat="1" ht="36.75" customHeight="1" thickBot="1">
      <c r="A68" s="116" t="s">
        <v>199</v>
      </c>
      <c r="B68" s="135"/>
      <c r="C68" s="134" t="s">
        <v>201</v>
      </c>
      <c r="D68" s="112">
        <v>0</v>
      </c>
      <c r="E68" s="142">
        <v>0</v>
      </c>
      <c r="F68" s="112"/>
      <c r="G68" s="112"/>
      <c r="H68" s="26"/>
      <c r="I68" s="53"/>
    </row>
    <row r="69" spans="1:9" s="109" customFormat="1" ht="49.5" customHeight="1">
      <c r="A69" s="116" t="s">
        <v>198</v>
      </c>
      <c r="B69" s="135"/>
      <c r="C69" s="134" t="s">
        <v>197</v>
      </c>
      <c r="D69" s="112">
        <v>0</v>
      </c>
      <c r="E69" s="143">
        <v>0</v>
      </c>
      <c r="F69" s="112"/>
      <c r="G69" s="112"/>
      <c r="H69" s="26">
        <f>E69</f>
        <v>0</v>
      </c>
      <c r="I69" s="53">
        <f>D69-E69</f>
        <v>0</v>
      </c>
    </row>
    <row r="70" spans="1:9" ht="253.5" customHeight="1">
      <c r="A70" s="58" t="s">
        <v>58</v>
      </c>
      <c r="B70" s="59"/>
      <c r="C70" s="60"/>
      <c r="D70" s="61"/>
      <c r="E70" s="160"/>
      <c r="F70" s="61"/>
      <c r="G70" s="61"/>
      <c r="H70" s="62"/>
      <c r="I70" s="61"/>
    </row>
    <row r="71" spans="1:9" ht="147.75" customHeight="1">
      <c r="A71" s="58"/>
      <c r="B71" s="59"/>
      <c r="C71" s="60"/>
      <c r="D71" s="61"/>
      <c r="E71" s="160"/>
      <c r="F71" s="61"/>
      <c r="G71" s="61"/>
      <c r="H71" s="62"/>
      <c r="I71" s="61"/>
    </row>
    <row r="72" spans="2:9" ht="15.75" customHeight="1">
      <c r="B72" s="2" t="s">
        <v>46</v>
      </c>
      <c r="C72" s="3"/>
      <c r="D72" s="4"/>
      <c r="E72" s="147"/>
      <c r="F72" s="4"/>
      <c r="G72" s="4"/>
      <c r="I72" s="62" t="s">
        <v>59</v>
      </c>
    </row>
    <row r="73" spans="1:9" ht="16.5" customHeight="1">
      <c r="A73" s="6"/>
      <c r="B73" s="64"/>
      <c r="C73" s="7"/>
      <c r="D73" s="8"/>
      <c r="E73" s="148"/>
      <c r="F73" s="8"/>
      <c r="G73" s="8"/>
      <c r="H73" s="8"/>
      <c r="I73" s="9"/>
    </row>
    <row r="74" spans="1:9" ht="10.5" customHeight="1">
      <c r="A74" s="10"/>
      <c r="B74" s="11"/>
      <c r="C74" s="15"/>
      <c r="D74" s="12"/>
      <c r="E74" s="159"/>
      <c r="F74" s="50" t="s">
        <v>10</v>
      </c>
      <c r="G74" s="51"/>
      <c r="H74" s="52"/>
      <c r="I74" s="13"/>
    </row>
    <row r="75" spans="1:9" ht="10.5" customHeight="1">
      <c r="A75" s="65"/>
      <c r="B75" s="11" t="s">
        <v>25</v>
      </c>
      <c r="C75" s="11" t="s">
        <v>21</v>
      </c>
      <c r="D75" s="12" t="s">
        <v>87</v>
      </c>
      <c r="E75" s="149" t="s">
        <v>69</v>
      </c>
      <c r="F75" s="18" t="s">
        <v>11</v>
      </c>
      <c r="G75" s="17" t="s">
        <v>14</v>
      </c>
      <c r="H75" s="14"/>
      <c r="I75" s="13" t="s">
        <v>4</v>
      </c>
    </row>
    <row r="76" spans="1:9" ht="9.75" customHeight="1">
      <c r="A76" s="11" t="s">
        <v>7</v>
      </c>
      <c r="B76" s="11" t="s">
        <v>26</v>
      </c>
      <c r="C76" s="15" t="s">
        <v>22</v>
      </c>
      <c r="D76" s="12" t="s">
        <v>88</v>
      </c>
      <c r="E76" s="150" t="s">
        <v>70</v>
      </c>
      <c r="F76" s="12" t="s">
        <v>12</v>
      </c>
      <c r="G76" s="12" t="s">
        <v>15</v>
      </c>
      <c r="H76" s="12" t="s">
        <v>16</v>
      </c>
      <c r="I76" s="13" t="s">
        <v>5</v>
      </c>
    </row>
    <row r="77" spans="1:9" ht="10.5" customHeight="1">
      <c r="A77" s="10"/>
      <c r="B77" s="11" t="s">
        <v>27</v>
      </c>
      <c r="C77" s="11" t="s">
        <v>23</v>
      </c>
      <c r="D77" s="12" t="s">
        <v>5</v>
      </c>
      <c r="E77" s="150" t="s">
        <v>60</v>
      </c>
      <c r="F77" s="12" t="s">
        <v>13</v>
      </c>
      <c r="G77" s="12"/>
      <c r="H77" s="12"/>
      <c r="I77" s="13"/>
    </row>
    <row r="78" spans="1:9" ht="9.75" customHeight="1">
      <c r="A78" s="10"/>
      <c r="B78" s="11"/>
      <c r="C78" s="11"/>
      <c r="D78" s="12"/>
      <c r="E78" s="150" t="s">
        <v>61</v>
      </c>
      <c r="F78" s="12"/>
      <c r="G78" s="12"/>
      <c r="H78" s="12"/>
      <c r="I78" s="13"/>
    </row>
    <row r="79" spans="1:9" s="27" customFormat="1" ht="34.5" customHeight="1" thickBot="1">
      <c r="A79" s="19">
        <v>1</v>
      </c>
      <c r="B79" s="20">
        <v>2</v>
      </c>
      <c r="C79" s="20">
        <v>3</v>
      </c>
      <c r="D79" s="21" t="s">
        <v>2</v>
      </c>
      <c r="E79" s="151" t="s">
        <v>3</v>
      </c>
      <c r="F79" s="21" t="s">
        <v>17</v>
      </c>
      <c r="G79" s="21" t="s">
        <v>18</v>
      </c>
      <c r="H79" s="21" t="s">
        <v>19</v>
      </c>
      <c r="I79" s="22" t="s">
        <v>20</v>
      </c>
    </row>
    <row r="80" spans="1:9" ht="27.75" customHeight="1">
      <c r="A80" s="66" t="s">
        <v>28</v>
      </c>
      <c r="B80" s="23" t="s">
        <v>37</v>
      </c>
      <c r="C80" s="24" t="s">
        <v>55</v>
      </c>
      <c r="D80" s="104"/>
      <c r="E80" s="152">
        <f>E82</f>
        <v>-5007446.349999987</v>
      </c>
      <c r="F80" s="67"/>
      <c r="G80" s="67"/>
      <c r="H80" s="67"/>
      <c r="I80" s="68"/>
    </row>
    <row r="81" spans="1:9" ht="30" customHeight="1">
      <c r="A81" s="56" t="s">
        <v>40</v>
      </c>
      <c r="B81" s="69"/>
      <c r="C81" s="70"/>
      <c r="D81" s="71"/>
      <c r="E81" s="161"/>
      <c r="F81" s="72"/>
      <c r="G81" s="72"/>
      <c r="H81" s="72"/>
      <c r="I81" s="73"/>
    </row>
    <row r="82" spans="1:9" ht="23.25" customHeight="1">
      <c r="A82" s="74" t="s">
        <v>62</v>
      </c>
      <c r="B82" s="75" t="s">
        <v>41</v>
      </c>
      <c r="C82" s="35" t="s">
        <v>55</v>
      </c>
      <c r="D82" s="35"/>
      <c r="E82" s="145">
        <f>E84+E85</f>
        <v>-5007446.349999987</v>
      </c>
      <c r="F82" s="76"/>
      <c r="G82" s="76"/>
      <c r="H82" s="76"/>
      <c r="I82" s="77"/>
    </row>
    <row r="83" spans="1:9" ht="10.5" customHeight="1">
      <c r="A83" s="56" t="s">
        <v>39</v>
      </c>
      <c r="B83" s="69"/>
      <c r="C83" s="71"/>
      <c r="D83" s="71"/>
      <c r="E83" s="161"/>
      <c r="F83" s="78"/>
      <c r="G83" s="78"/>
      <c r="H83" s="78"/>
      <c r="I83" s="79"/>
    </row>
    <row r="84" spans="1:9" ht="14.25" customHeight="1">
      <c r="A84" s="74" t="s">
        <v>137</v>
      </c>
      <c r="B84" s="80"/>
      <c r="C84" s="35" t="s">
        <v>178</v>
      </c>
      <c r="D84" s="35"/>
      <c r="E84" s="162">
        <f>-(E17)</f>
        <v>-56009465.75</v>
      </c>
      <c r="F84" s="35"/>
      <c r="G84" s="55"/>
      <c r="H84" s="55"/>
      <c r="I84" s="81"/>
    </row>
    <row r="85" spans="1:9" ht="18" customHeight="1">
      <c r="A85" s="74" t="s">
        <v>138</v>
      </c>
      <c r="B85" s="80"/>
      <c r="C85" s="35" t="s">
        <v>179</v>
      </c>
      <c r="D85" s="35"/>
      <c r="E85" s="145">
        <f>Лист2!F10</f>
        <v>51002019.40000001</v>
      </c>
      <c r="F85" s="55"/>
      <c r="G85" s="55"/>
      <c r="H85" s="55"/>
      <c r="I85" s="81"/>
    </row>
    <row r="86" spans="1:9" ht="15" customHeight="1">
      <c r="A86" s="74"/>
      <c r="B86" s="80"/>
      <c r="C86" s="35"/>
      <c r="D86" s="35"/>
      <c r="E86" s="145"/>
      <c r="F86" s="55"/>
      <c r="G86" s="55"/>
      <c r="H86" s="55"/>
      <c r="I86" s="81"/>
    </row>
    <row r="87" spans="1:9" ht="21" customHeight="1">
      <c r="A87" s="74"/>
      <c r="B87" s="33"/>
      <c r="C87" s="35"/>
      <c r="D87" s="35"/>
      <c r="E87" s="163"/>
      <c r="F87" s="55"/>
      <c r="G87" s="55"/>
      <c r="H87" s="55"/>
      <c r="I87" s="81"/>
    </row>
    <row r="88" spans="1:9" ht="21.75" customHeight="1">
      <c r="A88" s="74" t="s">
        <v>63</v>
      </c>
      <c r="B88" s="29" t="s">
        <v>42</v>
      </c>
      <c r="C88" s="35" t="s">
        <v>55</v>
      </c>
      <c r="D88" s="35"/>
      <c r="E88" s="163"/>
      <c r="F88" s="55"/>
      <c r="G88" s="55"/>
      <c r="H88" s="55"/>
      <c r="I88" s="81"/>
    </row>
    <row r="89" spans="1:9" ht="12.75" customHeight="1">
      <c r="A89" s="56" t="s">
        <v>39</v>
      </c>
      <c r="B89" s="69"/>
      <c r="C89" s="71"/>
      <c r="D89" s="71"/>
      <c r="E89" s="164"/>
      <c r="F89" s="78"/>
      <c r="G89" s="78"/>
      <c r="H89" s="78"/>
      <c r="I89" s="79"/>
    </row>
    <row r="90" spans="1:9" ht="18" customHeight="1">
      <c r="A90" s="74"/>
      <c r="B90" s="75"/>
      <c r="C90" s="35"/>
      <c r="D90" s="35"/>
      <c r="E90" s="163"/>
      <c r="F90" s="55"/>
      <c r="G90" s="55"/>
      <c r="H90" s="55"/>
      <c r="I90" s="81"/>
    </row>
    <row r="91" spans="1:9" ht="18.75" customHeight="1">
      <c r="A91" s="74"/>
      <c r="B91" s="75"/>
      <c r="C91" s="35"/>
      <c r="D91" s="35"/>
      <c r="E91" s="163"/>
      <c r="F91" s="55"/>
      <c r="G91" s="55"/>
      <c r="H91" s="55"/>
      <c r="I91" s="81"/>
    </row>
    <row r="92" spans="1:9" ht="20.25" customHeight="1">
      <c r="A92" s="74" t="s">
        <v>54</v>
      </c>
      <c r="B92" s="29" t="s">
        <v>38</v>
      </c>
      <c r="C92" s="35"/>
      <c r="D92" s="35"/>
      <c r="E92" s="163" t="s">
        <v>55</v>
      </c>
      <c r="F92" s="55"/>
      <c r="G92" s="35"/>
      <c r="H92" s="55"/>
      <c r="I92" s="82"/>
    </row>
    <row r="93" spans="1:9" ht="21.75" customHeight="1">
      <c r="A93" s="74" t="s">
        <v>56</v>
      </c>
      <c r="B93" s="29" t="s">
        <v>44</v>
      </c>
      <c r="C93" s="35"/>
      <c r="D93" s="35"/>
      <c r="E93" s="153"/>
      <c r="F93" s="55"/>
      <c r="G93" s="35"/>
      <c r="H93" s="55"/>
      <c r="I93" s="81" t="s">
        <v>55</v>
      </c>
    </row>
    <row r="94" spans="1:9" ht="28.5" customHeight="1">
      <c r="A94" s="74" t="s">
        <v>57</v>
      </c>
      <c r="B94" s="29" t="s">
        <v>45</v>
      </c>
      <c r="C94" s="35"/>
      <c r="D94" s="35"/>
      <c r="E94" s="163" t="s">
        <v>55</v>
      </c>
      <c r="F94" s="55"/>
      <c r="G94" s="35"/>
      <c r="H94" s="55"/>
      <c r="I94" s="81" t="s">
        <v>55</v>
      </c>
    </row>
    <row r="95" spans="1:9" ht="36" customHeight="1">
      <c r="A95" s="74" t="s">
        <v>72</v>
      </c>
      <c r="B95" s="69" t="s">
        <v>47</v>
      </c>
      <c r="C95" s="35" t="s">
        <v>55</v>
      </c>
      <c r="D95" s="71" t="s">
        <v>55</v>
      </c>
      <c r="E95" s="163" t="s">
        <v>55</v>
      </c>
      <c r="F95" s="78"/>
      <c r="G95" s="71"/>
      <c r="H95" s="72"/>
      <c r="I95" s="79" t="s">
        <v>55</v>
      </c>
    </row>
    <row r="96" spans="1:9" ht="14.25" customHeight="1">
      <c r="A96" s="74" t="s">
        <v>71</v>
      </c>
      <c r="B96" s="29" t="s">
        <v>48</v>
      </c>
      <c r="C96" s="83" t="s">
        <v>55</v>
      </c>
      <c r="D96" s="83" t="s">
        <v>55</v>
      </c>
      <c r="E96" s="165"/>
      <c r="F96" s="83"/>
      <c r="G96" s="83" t="s">
        <v>55</v>
      </c>
      <c r="H96" s="84"/>
      <c r="I96" s="82" t="s">
        <v>55</v>
      </c>
    </row>
    <row r="97" spans="1:9" ht="23.25" customHeight="1">
      <c r="A97" s="56" t="s">
        <v>39</v>
      </c>
      <c r="B97" s="69"/>
      <c r="C97" s="71"/>
      <c r="D97" s="71"/>
      <c r="E97" s="166"/>
      <c r="F97" s="78"/>
      <c r="G97" s="78"/>
      <c r="H97" s="72"/>
      <c r="I97" s="79"/>
    </row>
    <row r="98" spans="1:9" ht="26.25" customHeight="1">
      <c r="A98" s="74" t="s">
        <v>67</v>
      </c>
      <c r="B98" s="75" t="s">
        <v>49</v>
      </c>
      <c r="C98" s="55" t="s">
        <v>55</v>
      </c>
      <c r="D98" s="35" t="s">
        <v>55</v>
      </c>
      <c r="E98" s="167"/>
      <c r="F98" s="55" t="s">
        <v>55</v>
      </c>
      <c r="G98" s="35" t="s">
        <v>55</v>
      </c>
      <c r="H98" s="76"/>
      <c r="I98" s="81" t="s">
        <v>55</v>
      </c>
    </row>
    <row r="99" spans="1:9" ht="27.75" customHeight="1" thickBot="1">
      <c r="A99" s="85" t="s">
        <v>68</v>
      </c>
      <c r="B99" s="86" t="s">
        <v>50</v>
      </c>
      <c r="C99" s="87" t="s">
        <v>55</v>
      </c>
      <c r="D99" s="88" t="s">
        <v>55</v>
      </c>
      <c r="E99" s="168"/>
      <c r="F99" s="87"/>
      <c r="G99" s="88" t="s">
        <v>55</v>
      </c>
      <c r="H99" s="89"/>
      <c r="I99" s="90" t="s">
        <v>55</v>
      </c>
    </row>
    <row r="100" spans="1:9" ht="27.75" customHeight="1">
      <c r="A100" s="56"/>
      <c r="B100" s="91"/>
      <c r="C100" s="57"/>
      <c r="D100" s="57"/>
      <c r="E100" s="169"/>
      <c r="F100" s="57"/>
      <c r="G100" s="57"/>
      <c r="H100" s="92"/>
      <c r="I100" s="57"/>
    </row>
    <row r="101" spans="1:9" ht="18" customHeight="1">
      <c r="A101" s="56"/>
      <c r="B101" s="91"/>
      <c r="C101" s="57"/>
      <c r="D101" s="57"/>
      <c r="E101" s="170"/>
      <c r="F101" s="57"/>
      <c r="G101" s="57"/>
      <c r="H101" s="62" t="s">
        <v>65</v>
      </c>
      <c r="I101" s="57"/>
    </row>
    <row r="102" spans="1:9" ht="27" customHeight="1">
      <c r="A102" s="93"/>
      <c r="B102" s="94"/>
      <c r="C102" s="95"/>
      <c r="D102" s="95"/>
      <c r="E102" s="171"/>
      <c r="F102" s="95"/>
      <c r="G102" s="95"/>
      <c r="H102" s="62"/>
      <c r="I102" s="95"/>
    </row>
    <row r="103" spans="1:9" ht="10.5" customHeight="1">
      <c r="A103" s="10"/>
      <c r="B103" s="15"/>
      <c r="C103" s="15"/>
      <c r="D103" s="12"/>
      <c r="E103" s="172"/>
      <c r="F103" s="96" t="s">
        <v>10</v>
      </c>
      <c r="G103" s="16"/>
      <c r="H103" s="52"/>
      <c r="I103" s="13"/>
    </row>
    <row r="104" spans="1:9" ht="10.5" customHeight="1">
      <c r="A104" s="65"/>
      <c r="B104" s="11" t="s">
        <v>25</v>
      </c>
      <c r="C104" s="11" t="s">
        <v>21</v>
      </c>
      <c r="D104" s="12" t="s">
        <v>87</v>
      </c>
      <c r="E104" s="149" t="s">
        <v>69</v>
      </c>
      <c r="F104" s="18" t="s">
        <v>11</v>
      </c>
      <c r="G104" s="17" t="s">
        <v>14</v>
      </c>
      <c r="H104" s="14"/>
      <c r="I104" s="13" t="s">
        <v>4</v>
      </c>
    </row>
    <row r="105" spans="1:9" ht="10.5" customHeight="1">
      <c r="A105" s="11" t="s">
        <v>7</v>
      </c>
      <c r="B105" s="11" t="s">
        <v>26</v>
      </c>
      <c r="C105" s="15" t="s">
        <v>22</v>
      </c>
      <c r="D105" s="12" t="s">
        <v>88</v>
      </c>
      <c r="E105" s="150" t="s">
        <v>70</v>
      </c>
      <c r="F105" s="12" t="s">
        <v>12</v>
      </c>
      <c r="G105" s="12" t="s">
        <v>15</v>
      </c>
      <c r="H105" s="12" t="s">
        <v>16</v>
      </c>
      <c r="I105" s="13" t="s">
        <v>5</v>
      </c>
    </row>
    <row r="106" spans="1:9" ht="10.5" customHeight="1">
      <c r="A106" s="10"/>
      <c r="B106" s="11" t="s">
        <v>27</v>
      </c>
      <c r="C106" s="11" t="s">
        <v>23</v>
      </c>
      <c r="D106" s="12" t="s">
        <v>5</v>
      </c>
      <c r="E106" s="150" t="s">
        <v>60</v>
      </c>
      <c r="F106" s="12" t="s">
        <v>13</v>
      </c>
      <c r="G106" s="12"/>
      <c r="H106" s="12"/>
      <c r="I106" s="13"/>
    </row>
    <row r="107" spans="1:9" ht="12.75" customHeight="1">
      <c r="A107" s="10"/>
      <c r="B107" s="11"/>
      <c r="C107" s="11"/>
      <c r="D107" s="12"/>
      <c r="E107" s="150" t="s">
        <v>61</v>
      </c>
      <c r="F107" s="12"/>
      <c r="G107" s="12"/>
      <c r="H107" s="12"/>
      <c r="I107" s="13"/>
    </row>
    <row r="108" spans="1:9" ht="27.75" customHeight="1" thickBot="1">
      <c r="A108" s="19">
        <v>1</v>
      </c>
      <c r="B108" s="20">
        <v>2</v>
      </c>
      <c r="C108" s="20">
        <v>3</v>
      </c>
      <c r="D108" s="21" t="s">
        <v>2</v>
      </c>
      <c r="E108" s="151" t="s">
        <v>3</v>
      </c>
      <c r="F108" s="21" t="s">
        <v>17</v>
      </c>
      <c r="G108" s="21" t="s">
        <v>18</v>
      </c>
      <c r="H108" s="21" t="s">
        <v>19</v>
      </c>
      <c r="I108" s="22" t="s">
        <v>20</v>
      </c>
    </row>
    <row r="109" spans="1:9" ht="21" customHeight="1">
      <c r="A109" s="74" t="s">
        <v>73</v>
      </c>
      <c r="B109" s="69" t="s">
        <v>51</v>
      </c>
      <c r="C109" s="83" t="s">
        <v>55</v>
      </c>
      <c r="D109" s="35" t="s">
        <v>55</v>
      </c>
      <c r="E109" s="163" t="s">
        <v>55</v>
      </c>
      <c r="F109" s="83"/>
      <c r="G109" s="35"/>
      <c r="H109" s="83"/>
      <c r="I109" s="82" t="s">
        <v>55</v>
      </c>
    </row>
    <row r="110" spans="1:9" ht="12.75">
      <c r="A110" s="56" t="s">
        <v>40</v>
      </c>
      <c r="B110" s="69"/>
      <c r="C110" s="97"/>
      <c r="D110" s="71"/>
      <c r="E110" s="164"/>
      <c r="F110" s="18" t="s">
        <v>58</v>
      </c>
      <c r="G110" s="71"/>
      <c r="H110" s="18"/>
      <c r="I110" s="98"/>
    </row>
    <row r="111" spans="1:9" ht="25.5" customHeight="1">
      <c r="A111" s="74" t="s">
        <v>93</v>
      </c>
      <c r="B111" s="75" t="s">
        <v>52</v>
      </c>
      <c r="C111" s="71" t="s">
        <v>55</v>
      </c>
      <c r="D111" s="78" t="s">
        <v>55</v>
      </c>
      <c r="E111" s="173" t="s">
        <v>55</v>
      </c>
      <c r="F111" s="78"/>
      <c r="G111" s="78"/>
      <c r="H111" s="78"/>
      <c r="I111" s="79" t="s">
        <v>55</v>
      </c>
    </row>
    <row r="112" spans="1:9" ht="23.25" thickBot="1">
      <c r="A112" s="74" t="s">
        <v>94</v>
      </c>
      <c r="B112" s="86" t="s">
        <v>53</v>
      </c>
      <c r="C112" s="88" t="s">
        <v>55</v>
      </c>
      <c r="D112" s="87" t="s">
        <v>55</v>
      </c>
      <c r="E112" s="174" t="s">
        <v>55</v>
      </c>
      <c r="F112" s="87"/>
      <c r="G112" s="87"/>
      <c r="H112" s="87"/>
      <c r="I112" s="90" t="s">
        <v>55</v>
      </c>
    </row>
    <row r="113" spans="1:9" ht="7.5" customHeight="1">
      <c r="A113" s="56"/>
      <c r="B113" s="91"/>
      <c r="C113" s="57"/>
      <c r="D113" s="57"/>
      <c r="E113" s="170"/>
      <c r="F113" s="57"/>
      <c r="G113" s="57"/>
      <c r="H113" s="57"/>
      <c r="I113" s="57"/>
    </row>
    <row r="114" spans="1:9" ht="20.25" customHeight="1">
      <c r="A114" s="99" t="s">
        <v>195</v>
      </c>
      <c r="B114" s="99"/>
      <c r="C114" s="95" t="s">
        <v>196</v>
      </c>
      <c r="D114" s="59"/>
      <c r="E114" s="175" t="s">
        <v>32</v>
      </c>
      <c r="F114" s="57"/>
      <c r="G114" s="57"/>
      <c r="H114" s="57"/>
      <c r="I114" s="57"/>
    </row>
    <row r="115" spans="1:9" ht="9.75" customHeight="1">
      <c r="A115" s="3" t="s">
        <v>192</v>
      </c>
      <c r="B115" s="3"/>
      <c r="C115" s="4"/>
      <c r="D115" s="100"/>
      <c r="E115" s="176" t="s">
        <v>33</v>
      </c>
      <c r="F115" s="100"/>
      <c r="G115" s="100"/>
      <c r="H115" s="100"/>
      <c r="I115" s="100"/>
    </row>
    <row r="116" spans="4:9" ht="7.5" customHeight="1">
      <c r="D116" s="100"/>
      <c r="E116" s="176"/>
      <c r="F116" s="58" t="s">
        <v>35</v>
      </c>
      <c r="H116" s="100"/>
      <c r="I116" s="100"/>
    </row>
    <row r="117" spans="1:9" ht="9.75" customHeight="1">
      <c r="A117" s="3" t="s">
        <v>240</v>
      </c>
      <c r="B117" s="3"/>
      <c r="C117" s="4"/>
      <c r="D117" s="100"/>
      <c r="E117" s="176"/>
      <c r="F117" s="100"/>
      <c r="G117" s="100"/>
      <c r="H117" s="100"/>
      <c r="I117" s="100"/>
    </row>
    <row r="118" spans="1:9" ht="11.25" customHeight="1">
      <c r="A118" s="3" t="s">
        <v>194</v>
      </c>
      <c r="B118" s="3"/>
      <c r="C118" s="4"/>
      <c r="D118" s="100"/>
      <c r="E118" s="176"/>
      <c r="F118" s="100"/>
      <c r="G118" s="100"/>
      <c r="H118" s="100"/>
      <c r="I118" s="100"/>
    </row>
    <row r="119" spans="1:9" ht="23.25" customHeight="1">
      <c r="A119" s="3"/>
      <c r="B119" s="3"/>
      <c r="C119" s="58"/>
      <c r="D119" s="100"/>
      <c r="E119" s="177"/>
      <c r="F119" s="100"/>
      <c r="G119" s="100"/>
      <c r="H119" s="100"/>
      <c r="I119" s="102"/>
    </row>
    <row r="120" spans="1:9" ht="9.75" customHeight="1">
      <c r="A120" s="105" t="s">
        <v>243</v>
      </c>
      <c r="D120" s="100"/>
      <c r="E120" s="176"/>
      <c r="F120" s="100"/>
      <c r="G120" s="100"/>
      <c r="H120" s="100"/>
      <c r="I120" s="102"/>
    </row>
    <row r="121" spans="4:9" ht="12.75" customHeight="1">
      <c r="D121" s="100"/>
      <c r="E121" s="176"/>
      <c r="F121" s="100"/>
      <c r="G121" s="100"/>
      <c r="H121" s="100"/>
      <c r="I121" s="102"/>
    </row>
    <row r="122" spans="1:9" ht="12.75">
      <c r="A122" s="58"/>
      <c r="B122" s="58"/>
      <c r="C122" s="60"/>
      <c r="D122" s="61"/>
      <c r="E122" s="160"/>
      <c r="F122" s="61"/>
      <c r="G122" s="61"/>
      <c r="H122" s="61"/>
      <c r="I122" s="6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5"/>
  <sheetViews>
    <sheetView zoomScalePageLayoutView="0" workbookViewId="0" topLeftCell="A7">
      <selection activeCell="G17" sqref="G17"/>
    </sheetView>
  </sheetViews>
  <sheetFormatPr defaultColWidth="9.00390625" defaultRowHeight="12.75"/>
  <cols>
    <col min="1" max="1" width="1.875" style="0" customWidth="1"/>
    <col min="2" max="4" width="19.125" style="0" customWidth="1"/>
    <col min="5" max="5" width="17.625" style="0" customWidth="1"/>
    <col min="6" max="6" width="18.125" style="0" customWidth="1"/>
    <col min="7" max="8" width="11.75390625" style="0" bestFit="1" customWidth="1"/>
  </cols>
  <sheetData>
    <row r="1" ht="9" customHeight="1"/>
    <row r="2" ht="12.75" hidden="1"/>
    <row r="3" spans="2:5" ht="21" thickBot="1">
      <c r="B3" s="257">
        <v>677747.38</v>
      </c>
      <c r="C3" s="257">
        <v>916757.37</v>
      </c>
      <c r="D3" s="257">
        <v>239009.99</v>
      </c>
      <c r="E3" s="256"/>
    </row>
    <row r="4" spans="2:5" ht="21" thickBot="1">
      <c r="B4" s="257">
        <v>-5951.54</v>
      </c>
      <c r="C4" s="258">
        <v>-189.25</v>
      </c>
      <c r="D4" s="258">
        <v>5762.29</v>
      </c>
      <c r="E4" s="256"/>
    </row>
    <row r="5" spans="2:5" ht="21" thickBot="1">
      <c r="B5" s="258">
        <v>377.09</v>
      </c>
      <c r="C5" s="257">
        <v>16666.54</v>
      </c>
      <c r="D5" s="257">
        <v>16289.45</v>
      </c>
      <c r="E5" s="256"/>
    </row>
    <row r="6" spans="2:5" ht="21" thickBot="1">
      <c r="B6" s="259">
        <v>1050</v>
      </c>
      <c r="C6" s="258">
        <v>904.24</v>
      </c>
      <c r="D6" s="258">
        <v>-145.76</v>
      </c>
      <c r="E6" s="256"/>
    </row>
    <row r="7" spans="2:5" ht="21" thickBot="1">
      <c r="B7" s="258">
        <v>0</v>
      </c>
      <c r="C7" s="259">
        <v>3600</v>
      </c>
      <c r="D7" s="259">
        <v>3600</v>
      </c>
      <c r="E7" s="256"/>
    </row>
    <row r="8" spans="2:5" ht="21" thickBot="1">
      <c r="B8" s="260">
        <v>673222.93</v>
      </c>
      <c r="C8" s="261">
        <v>937738.9</v>
      </c>
      <c r="D8" s="261">
        <f>D3+D4+D6+D5+D7</f>
        <v>264515.97</v>
      </c>
      <c r="E8">
        <f>(E15+E16+E17)/3</f>
        <v>209.24666666666667</v>
      </c>
    </row>
    <row r="9" ht="10.5" customHeight="1" thickBot="1"/>
    <row r="10" spans="2:5" ht="12.75" hidden="1">
      <c r="B10" s="256"/>
      <c r="C10" s="256"/>
      <c r="D10" s="256"/>
      <c r="E10" s="256"/>
    </row>
    <row r="11" ht="7.5" customHeight="1" hidden="1"/>
    <row r="12" ht="12.75" hidden="1"/>
    <row r="13" ht="12.75" hidden="1"/>
    <row r="14" ht="13.5" hidden="1" thickBot="1"/>
    <row r="15" spans="2:6" ht="21" thickBot="1">
      <c r="B15" s="268" t="s">
        <v>367</v>
      </c>
      <c r="C15" s="269">
        <v>22562.59</v>
      </c>
      <c r="D15" s="269">
        <v>78817.15</v>
      </c>
      <c r="E15" s="270">
        <v>249.33</v>
      </c>
      <c r="F15" s="269">
        <v>56254.56</v>
      </c>
    </row>
    <row r="16" spans="2:7" ht="21" thickBot="1">
      <c r="B16" s="264" t="s">
        <v>368</v>
      </c>
      <c r="C16" s="263">
        <v>378588</v>
      </c>
      <c r="D16" s="263">
        <v>1759960.36</v>
      </c>
      <c r="E16" s="263">
        <v>364.87</v>
      </c>
      <c r="F16" s="263">
        <v>1381372.36</v>
      </c>
      <c r="G16">
        <f>D16/C16</f>
        <v>4.648748401956745</v>
      </c>
    </row>
    <row r="17" spans="2:6" ht="21" thickBot="1">
      <c r="B17" s="264" t="s">
        <v>369</v>
      </c>
      <c r="C17" s="262">
        <v>132083.18</v>
      </c>
      <c r="D17" s="262">
        <v>149972.06</v>
      </c>
      <c r="E17" s="263">
        <v>13.54</v>
      </c>
      <c r="F17" s="262">
        <v>17888.88</v>
      </c>
    </row>
    <row r="18" spans="2:7" ht="21" thickBot="1">
      <c r="B18" s="264" t="s">
        <v>370</v>
      </c>
      <c r="C18" s="262">
        <f>C24-C19-B8</f>
        <v>28021.519999999902</v>
      </c>
      <c r="D18" s="262">
        <f>D24-D19-C8</f>
        <v>128141.94000000006</v>
      </c>
      <c r="E18" s="263">
        <f>D18/C18</f>
        <v>4.572983192917461</v>
      </c>
      <c r="F18" s="262">
        <f>E24-F19-D8</f>
        <v>100120.41999999993</v>
      </c>
      <c r="G18" s="256">
        <f>F18+C18</f>
        <v>128141.93999999983</v>
      </c>
    </row>
    <row r="19" spans="2:7" ht="21" thickBot="1">
      <c r="B19" s="265" t="s">
        <v>371</v>
      </c>
      <c r="C19" s="266">
        <f>C15+C16+C17</f>
        <v>533233.77</v>
      </c>
      <c r="D19" s="266">
        <f>D15+D16+D17</f>
        <v>1988749.57</v>
      </c>
      <c r="E19" s="271">
        <f>D19/C19</f>
        <v>3.7296016904555764</v>
      </c>
      <c r="F19" s="266">
        <f>F15+F16+F17</f>
        <v>1455515.8</v>
      </c>
      <c r="G19" s="256"/>
    </row>
    <row r="20" ht="13.5" thickBot="1"/>
    <row r="21" ht="13.5" hidden="1" thickBot="1"/>
    <row r="22" spans="2:8" ht="21" thickBot="1">
      <c r="B22" s="490" t="s">
        <v>372</v>
      </c>
      <c r="C22" s="492" t="s">
        <v>373</v>
      </c>
      <c r="D22" s="493"/>
      <c r="E22" s="494" t="s">
        <v>374</v>
      </c>
      <c r="H22" s="256">
        <f>D8+F19+F18</f>
        <v>1820152.19</v>
      </c>
    </row>
    <row r="23" spans="2:8" ht="21" thickBot="1">
      <c r="B23" s="491"/>
      <c r="C23" s="263">
        <v>2013</v>
      </c>
      <c r="D23" s="263">
        <v>2014</v>
      </c>
      <c r="E23" s="495"/>
      <c r="H23" s="256">
        <f>D19+D18+C8</f>
        <v>3054630.41</v>
      </c>
    </row>
    <row r="24" spans="2:8" ht="81.75" thickBot="1">
      <c r="B24" s="267" t="s">
        <v>375</v>
      </c>
      <c r="C24" s="258">
        <v>1234478.22</v>
      </c>
      <c r="D24" s="257">
        <v>3054630.41</v>
      </c>
      <c r="E24" s="257">
        <v>1820152.19</v>
      </c>
      <c r="H24" s="256">
        <f>B8+C18+C19</f>
        <v>1234478.22</v>
      </c>
    </row>
    <row r="25" spans="2:5" ht="61.5" thickBot="1">
      <c r="B25" s="267" t="s">
        <v>376</v>
      </c>
      <c r="C25" s="257">
        <v>30189590.22</v>
      </c>
      <c r="D25" s="258" t="s">
        <v>377</v>
      </c>
      <c r="E25" s="258" t="s">
        <v>378</v>
      </c>
    </row>
  </sheetData>
  <sheetProtection/>
  <mergeCells count="3">
    <mergeCell ref="B22:B23"/>
    <mergeCell ref="C22:D22"/>
    <mergeCell ref="E22:E23"/>
  </mergeCells>
  <printOptions/>
  <pageMargins left="0.42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2016-01-05T16:29:05Z</cp:lastPrinted>
  <dcterms:created xsi:type="dcterms:W3CDTF">1999-06-18T11:49:53Z</dcterms:created>
  <dcterms:modified xsi:type="dcterms:W3CDTF">2016-01-05T16:29:19Z</dcterms:modified>
  <cp:category/>
  <cp:version/>
  <cp:contentType/>
  <cp:contentStatus/>
</cp:coreProperties>
</file>