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65401" windowWidth="7440" windowHeight="6525" tabRatio="601" activeTab="0"/>
  </bookViews>
  <sheets>
    <sheet name="Лист1" sheetId="1" r:id="rId1"/>
    <sheet name="Лист2" sheetId="2" r:id="rId2"/>
    <sheet name="Лист3" sheetId="3" state="hidden" r:id="rId3"/>
    <sheet name="для бюдж." sheetId="4" state="hidden" r:id="rId4"/>
    <sheet name="Лист4" sheetId="5" state="hidden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<sst xmlns="http://schemas.openxmlformats.org/spreadsheetml/2006/main" count="952" uniqueCount="474">
  <si>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</si>
  <si>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</si>
  <si>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</si>
  <si>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</si>
  <si>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</si>
  <si>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</si>
  <si>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</si>
  <si>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</si>
  <si>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</si>
  <si>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Код дохода по КД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</si>
  <si>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</si>
  <si>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</si>
  <si>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</si>
  <si>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</si>
  <si>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</si>
  <si>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</si>
  <si>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</si>
  <si>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</si>
  <si>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</si>
  <si>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</si>
  <si>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</si>
  <si>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</si>
  <si>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</si>
  <si>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по КИВФ, КИВнФ</t>
  </si>
  <si>
    <t>Доходы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</si>
  <si>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</si>
  <si>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</si>
  <si>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</si>
  <si>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</si>
  <si>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</si>
  <si>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</si>
  <si>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</si>
  <si>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</si>
  <si>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</si>
  <si>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</si>
  <si>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(подпись)     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</si>
  <si>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</si>
  <si>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</si>
  <si>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</si>
  <si>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</si>
  <si>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</si>
  <si>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</si>
  <si>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</si>
  <si>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</si>
  <si>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</si>
  <si>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</si>
  <si>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 xml:space="preserve">                    3. Источники финансирования дефицитов бюджетов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</si>
  <si>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</si>
  <si>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</si>
  <si>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</si>
  <si>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</si>
  <si>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</si>
  <si>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</si>
  <si>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</si>
  <si>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</si>
  <si>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</si>
  <si>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</si>
  <si>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</si>
  <si>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 xml:space="preserve"> </t>
  </si>
  <si>
    <t>Форма 0503127  с.3</t>
  </si>
  <si>
    <t>исполнение</t>
  </si>
  <si>
    <t>бюджета</t>
  </si>
  <si>
    <t>источники внутреннего финансирования бюджетов</t>
  </si>
  <si>
    <t>источники внешнего финансирования бюджетов</t>
  </si>
  <si>
    <t>0503127</t>
  </si>
  <si>
    <t xml:space="preserve">                           Форма 0503127  с.4</t>
  </si>
  <si>
    <t xml:space="preserve">             по ОКАТО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</si>
  <si>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</si>
  <si>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</si>
  <si>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через органы,</t>
  </si>
  <si>
    <t>организующие</t>
  </si>
  <si>
    <t>изменение остатков по расчетам с органами, организующими исполнение бюджетов       (стр.811 + 812)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</si>
  <si>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</si>
  <si>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</si>
  <si>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</si>
  <si>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</si>
  <si>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Код расхода </t>
  </si>
  <si>
    <t xml:space="preserve">Лимиты </t>
  </si>
  <si>
    <t>бюджетных</t>
  </si>
  <si>
    <t>по</t>
  </si>
  <si>
    <t>обязательств</t>
  </si>
  <si>
    <t>лимитам</t>
  </si>
  <si>
    <t>11</t>
  </si>
  <si>
    <t>Расходы бюджета - всего</t>
  </si>
  <si>
    <t>200</t>
  </si>
  <si>
    <t>Результат исполнения бюджета (дефицит / профицит)</t>
  </si>
  <si>
    <t xml:space="preserve">        Форма 0503127  с.2</t>
  </si>
  <si>
    <t xml:space="preserve">Утвержденные </t>
  </si>
  <si>
    <t xml:space="preserve">бюджетные </t>
  </si>
  <si>
    <t>получатель, администратор поступлений   ________________________________________________________________________________________________</t>
  </si>
  <si>
    <t xml:space="preserve">Главный распорядитель (распорядитель),     </t>
  </si>
  <si>
    <t xml:space="preserve">                                                ГЛАВНОГО РАСПОРЯДИТЕЛЯ (РАСПОРЯДИТЕЛЯ), ПОЛУЧАТЕЛЯ СРЕДСТВ БЮДЖЕТА</t>
  </si>
  <si>
    <t xml:space="preserve">                        ОТЧЕТ  ОБ  ИСПОЛНЕНИИ БЮДЖЕТА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</si>
  <si>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</si>
  <si>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</si>
  <si>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>Администрация сельского поселения Зайцева Речка</t>
  </si>
  <si>
    <t>71119912001</t>
  </si>
  <si>
    <t>79556692</t>
  </si>
  <si>
    <t>Налоговые и неналоговые доходы</t>
  </si>
  <si>
    <t>Налог на имущество физических лиц</t>
  </si>
  <si>
    <t>Арендная плата за земельные участки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</si>
  <si>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</si>
  <si>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</t>
  </si>
  <si>
    <t>211</t>
  </si>
  <si>
    <t>Заработная плата</t>
  </si>
  <si>
    <t>212</t>
  </si>
  <si>
    <t>Прочие выплаты</t>
  </si>
  <si>
    <t>213</t>
  </si>
  <si>
    <t>Начисления на з/плату</t>
  </si>
  <si>
    <t>226</t>
  </si>
  <si>
    <t>Прочие услуги</t>
  </si>
  <si>
    <t>221</t>
  </si>
  <si>
    <t>Услуги связи</t>
  </si>
  <si>
    <t>Транспортные услуги</t>
  </si>
  <si>
    <t>222</t>
  </si>
  <si>
    <t>Коммунальные услуги</t>
  </si>
  <si>
    <t>223</t>
  </si>
  <si>
    <t>Услуги  по содержанию имущества</t>
  </si>
  <si>
    <t>225</t>
  </si>
  <si>
    <t>210</t>
  </si>
  <si>
    <t>ИТОГО по 220 коду</t>
  </si>
  <si>
    <t>220</t>
  </si>
  <si>
    <t>ИТОГО по 210 коду</t>
  </si>
  <si>
    <t>241</t>
  </si>
  <si>
    <t>242</t>
  </si>
  <si>
    <t>240</t>
  </si>
  <si>
    <t>Безвозмездные и безвозратные перечисления государственным и муниципальным организациям</t>
  </si>
  <si>
    <t>Прочие расходы</t>
  </si>
  <si>
    <t>300</t>
  </si>
  <si>
    <t>Услги по содержанию имущества</t>
  </si>
  <si>
    <t>Увеличение стои-сти основных</t>
  </si>
  <si>
    <t>Увеличение стои-сти материалов</t>
  </si>
  <si>
    <t>Увеличение стои-сти нефин.актив.</t>
  </si>
  <si>
    <t>в том числе</t>
  </si>
  <si>
    <t>Земельный налог ст.394 п.1 подп.1</t>
  </si>
  <si>
    <t>Земельный налог ст.394 п.1 подп.2</t>
  </si>
  <si>
    <t>ВСЕГО по ПОСЕЛЕНИЮ</t>
  </si>
  <si>
    <t>Поступление денежных средств</t>
  </si>
  <si>
    <t>Выбытие денежных средств</t>
  </si>
  <si>
    <t>251</t>
  </si>
  <si>
    <t>Межбюджетные трансферты</t>
  </si>
  <si>
    <t>182 1 06 06013 10 2000 110</t>
  </si>
  <si>
    <t>182 1 06 06013 10 1000 110</t>
  </si>
  <si>
    <t>182 1 06 06023 10 1000 110</t>
  </si>
  <si>
    <t>182 1 06 06023 10 2000 110</t>
  </si>
  <si>
    <t>182 1 06 01030 10 1000 110</t>
  </si>
  <si>
    <t>182 1 06 01030 10 2000 110</t>
  </si>
  <si>
    <t>182 1 11 05010 10 0000 120</t>
  </si>
  <si>
    <t>Единый сельскохозяйственный налог</t>
  </si>
  <si>
    <t>Доплаты к пенсии муниц.служ.</t>
  </si>
  <si>
    <t>263</t>
  </si>
  <si>
    <t>182 1 06 06013 10 4000 110</t>
  </si>
  <si>
    <t>Безвозмездные поступления в том числе:</t>
  </si>
  <si>
    <t>292</t>
  </si>
  <si>
    <t>Субвенции бюджетам поселений на осуществление полномочий по ЗАГСУ</t>
  </si>
  <si>
    <t>отчет.период</t>
  </si>
  <si>
    <t>Услуги по содержанию имущества</t>
  </si>
  <si>
    <t>311</t>
  </si>
  <si>
    <t>344</t>
  </si>
  <si>
    <t xml:space="preserve">Прочие межбюджетные трансферты, передаваемые бюджетам поселения </t>
  </si>
  <si>
    <t>Доходы от продажи   земельных  участков</t>
  </si>
  <si>
    <t>343</t>
  </si>
  <si>
    <t>Госпошлина</t>
  </si>
  <si>
    <t>Аренда зданий, имущества</t>
  </si>
  <si>
    <t>Дотации бюджетам поселений на сбалансированность бюджетной обеспеченности</t>
  </si>
  <si>
    <t>Наименование бюджета      МО сельское поселение Зайцева Речка________________________________________________________________________________________________________________________</t>
  </si>
  <si>
    <t>Налог на доходы физических лиц</t>
  </si>
  <si>
    <t>Налог на доходы физических лиц ст.224 п.1</t>
  </si>
  <si>
    <t>Доходы от реализации иного имущества</t>
  </si>
  <si>
    <t>182 1 01 02021 01 4000 110</t>
  </si>
  <si>
    <t>182 1 01 02040 01 1000 110</t>
  </si>
  <si>
    <t xml:space="preserve">Налог на доходы физических лиц </t>
  </si>
  <si>
    <t>182 1 01 02022 01 1000 110</t>
  </si>
  <si>
    <t>182 1 01 02022 01 2000 110</t>
  </si>
  <si>
    <t>656 1 11 05035 10 0000 120</t>
  </si>
  <si>
    <t>656 1 08 04020 01 1000 110</t>
  </si>
  <si>
    <t>656 1 08 04020 01 4000 110</t>
  </si>
  <si>
    <t>Компенсация выпадающих доходов организациям, предоставляющим,населению жилищные вопросы</t>
  </si>
  <si>
    <t>656.01.05.0201.10.0000.510</t>
  </si>
  <si>
    <t>656.01.05.0201.10.0000.610</t>
  </si>
  <si>
    <t>Прочие поступления от использ, имущ</t>
  </si>
  <si>
    <t>656 1 11 09045 10 0000 120</t>
  </si>
  <si>
    <t>656 2 02 01001 10 0000 151</t>
  </si>
  <si>
    <t>656 2 02 01003 10 0000 151</t>
  </si>
  <si>
    <t>656 2 02 03003 10 0000 151</t>
  </si>
  <si>
    <t>656 2 02 04999 10 0000 151</t>
  </si>
  <si>
    <t>656 2 02 03015 10 0000 151</t>
  </si>
  <si>
    <t>656.00000000000000.000</t>
  </si>
  <si>
    <t>656 2 07 05000 10 0000 180</t>
  </si>
  <si>
    <t>Прочие безвозмездные поступления в бюджеты поселения</t>
  </si>
  <si>
    <t>Перечисления из бюджетов поселений "в бюджеты поселений) для осуществления возврата излишне уплаченных изи излишне взысканных сумм налогов, сборов и иных платежей, а также сумм процентов за несвоевременное осуществление такого возраста и процентов, начисленных на излишне взысканные суммы</t>
  </si>
  <si>
    <t>656 2 08 05000 10 0000 180</t>
  </si>
  <si>
    <t xml:space="preserve">                                                 (подпись)                                      (расшифровка подписи)</t>
  </si>
  <si>
    <t>656 1 17 01050 10 0000 180</t>
  </si>
  <si>
    <t xml:space="preserve">                                                  (подпись)                (расшифровка подписи)</t>
  </si>
  <si>
    <t>Глава поселения   __________________</t>
  </si>
  <si>
    <t>С.В. Субботина</t>
  </si>
  <si>
    <t>656 3 03 99050 10 0000 180</t>
  </si>
  <si>
    <t>Прочие безвозмездные поступления учреждениям, находящимся в ведении органов местного самоуправления поселений</t>
  </si>
  <si>
    <t>Доходы от оказания услуг учреждениями, находящимися в ведении органов местного самоуправления поселений</t>
  </si>
  <si>
    <t>Невыясненные поступления, зачисляемые в бюджет поселений</t>
  </si>
  <si>
    <t>656 3 02 01050 10 0000 130</t>
  </si>
  <si>
    <t>040 1 11 05013 10 0000 120</t>
  </si>
  <si>
    <t>182 1 01 02010 01 1000 110</t>
  </si>
  <si>
    <t>182 1 01 02010 01 2000 110</t>
  </si>
  <si>
    <t>182 1 01 02030 01 2000 110</t>
  </si>
  <si>
    <t>182 1 05 03020 01 1000 110</t>
  </si>
  <si>
    <t>182 1 05 03020 01 2000 110</t>
  </si>
  <si>
    <t xml:space="preserve">Прочие доходы от оказания плат.услуг </t>
  </si>
  <si>
    <t>разд.0801 л/сч.656.08.003.1 СДК</t>
  </si>
  <si>
    <t>65608017950900540.000</t>
  </si>
  <si>
    <t>65608017950900540.226</t>
  </si>
  <si>
    <t>65608017950900540.290</t>
  </si>
  <si>
    <t>65608017950900540.344</t>
  </si>
  <si>
    <t>182 1 01 02030 01 1000 110</t>
  </si>
  <si>
    <t>Налог на доходы физических лиц ст.228 п.1</t>
  </si>
  <si>
    <t>182 1 01 02030 01 3000 110</t>
  </si>
  <si>
    <t>182 1 05 03010 01 1000 110</t>
  </si>
  <si>
    <t>Прочие доходы от компенсации затрат бюджетов поселения</t>
  </si>
  <si>
    <t>656 1 13 01995 10 0000 130</t>
  </si>
  <si>
    <t>656 1 14 06014 10 0000 430</t>
  </si>
  <si>
    <t>656 1 14 06013 10 0000 430</t>
  </si>
  <si>
    <t>Денежные взыскания (штрафы) за нарушение законодательсва РФ</t>
  </si>
  <si>
    <t>656 2 19 05000 10 0000 151</t>
  </si>
  <si>
    <t>182 1 01 02020 01 2000 110</t>
  </si>
  <si>
    <t>182 1 01 02020 01 3000 110</t>
  </si>
  <si>
    <t>Доходы от продажи   квартир</t>
  </si>
  <si>
    <t>656 1 14 01050 10 0000 410</t>
  </si>
  <si>
    <t>656 1 14 02053 10 0000 410</t>
  </si>
  <si>
    <t>Доходы от возмещения ущерба при возникновении страховых случаев</t>
  </si>
  <si>
    <t>656 1 16 23051 10 0000 140</t>
  </si>
  <si>
    <t>65608017950900540.311</t>
  </si>
  <si>
    <t>342</t>
  </si>
  <si>
    <t>161 1 16 33050 10 6000 140</t>
  </si>
  <si>
    <t>182 1 01 02020 01 1000 110</t>
  </si>
  <si>
    <t>656 1 13 02995 10 0000 130</t>
  </si>
  <si>
    <t>040 1 14 06013 10 0000 430</t>
  </si>
  <si>
    <t>656 2 02 02999 10 0000 151</t>
  </si>
  <si>
    <t xml:space="preserve">Прочие субсидии  бюджетам поселения </t>
  </si>
  <si>
    <t>Возврат остатков субсидий, субвенций и иных межбюджетных трансфетров, имеющих целевое назначение, прошлых лет из бюджетов поселений</t>
  </si>
  <si>
    <r>
      <t>Главный бухгалтер ________________             __</t>
    </r>
    <r>
      <rPr>
        <u val="single"/>
        <sz val="8"/>
        <rFont val="Arial Cyr"/>
        <family val="0"/>
      </rPr>
      <t>Е.В. Бельская</t>
    </r>
    <r>
      <rPr>
        <sz val="8"/>
        <rFont val="Arial Cyr"/>
        <family val="2"/>
      </rPr>
      <t>_</t>
    </r>
  </si>
  <si>
    <t xml:space="preserve">                                                                        на  1 декабря 2013 г.</t>
  </si>
  <si>
    <t>01.12.2013</t>
  </si>
  <si>
    <r>
      <t>_01</t>
    </r>
    <r>
      <rPr>
        <sz val="8"/>
        <rFont val="Arial Cyr"/>
        <family val="2"/>
      </rPr>
      <t xml:space="preserve"> </t>
    </r>
    <r>
      <rPr>
        <u val="single"/>
        <sz val="8"/>
        <rFont val="Arial Cyr"/>
        <family val="0"/>
      </rPr>
      <t>_декабря</t>
    </r>
    <r>
      <rPr>
        <sz val="8"/>
        <rFont val="Arial Cyr"/>
        <family val="2"/>
      </rPr>
      <t xml:space="preserve">__ </t>
    </r>
    <r>
      <rPr>
        <u val="single"/>
        <sz val="8"/>
        <rFont val="Arial Cyr"/>
        <family val="0"/>
      </rPr>
      <t xml:space="preserve"> 2013 г</t>
    </r>
    <r>
      <rPr>
        <sz val="8"/>
        <rFont val="Arial Cyr"/>
        <family val="2"/>
      </rPr>
      <t>.</t>
    </r>
  </si>
  <si>
    <t>Утверждена
приказом Минфина России от 28.12.2010 N 191н</t>
  </si>
  <si>
    <t>ОТЧЕТ ОБ ИСПОЛНЕНИИ БЮДЖЕТА</t>
  </si>
  <si>
    <t>Форма по ОКУД</t>
  </si>
  <si>
    <t>0503117</t>
  </si>
  <si>
    <t>Дата</t>
  </si>
  <si>
    <t>Наименование</t>
  </si>
  <si>
    <t>по ОКПО</t>
  </si>
  <si>
    <t>финансового органа</t>
  </si>
  <si>
    <t>Глава по БК</t>
  </si>
  <si>
    <t>по ОКАТО</t>
  </si>
  <si>
    <t>Периодичность:  месячная</t>
  </si>
  <si>
    <t xml:space="preserve">Единица измерения:  руб. </t>
  </si>
  <si>
    <t xml:space="preserve">                           Форма 0503117  с.4</t>
  </si>
  <si>
    <t xml:space="preserve">             Неисполненные  назначения</t>
  </si>
  <si>
    <t>по бюджетной</t>
  </si>
  <si>
    <t>классификации</t>
  </si>
  <si>
    <t xml:space="preserve"> 2. Расходы бюджета</t>
  </si>
  <si>
    <t xml:space="preserve"> 1. Доходы бюджета</t>
  </si>
  <si>
    <t>3. Источники финансирования дефицитов бюджетов</t>
  </si>
  <si>
    <t>Наименование публично-правового образования     МО сельского поселения Зайцева Речка</t>
  </si>
  <si>
    <t>65601025000201121.000</t>
  </si>
  <si>
    <t>65601025000201121.211</t>
  </si>
  <si>
    <t>65601025000201121.213</t>
  </si>
  <si>
    <t>65601045000204121.000</t>
  </si>
  <si>
    <t>65601045000204121.211</t>
  </si>
  <si>
    <t>65601045000204121.213</t>
  </si>
  <si>
    <t>65601045000204244.000</t>
  </si>
  <si>
    <t>65601045000204244.222</t>
  </si>
  <si>
    <t>65601045000204244.225</t>
  </si>
  <si>
    <t>65601045000204244.226</t>
  </si>
  <si>
    <t>65601045000204244.212</t>
  </si>
  <si>
    <t>65601135200059244.226</t>
  </si>
  <si>
    <t>65601135200059244.225</t>
  </si>
  <si>
    <t>65601135200059244.223</t>
  </si>
  <si>
    <t>65601135200059112.212</t>
  </si>
  <si>
    <t>65601135200059000.000</t>
  </si>
  <si>
    <t>65601135200059244.212</t>
  </si>
  <si>
    <t>65601135200059111.000</t>
  </si>
  <si>
    <t>65601135200059111.211</t>
  </si>
  <si>
    <t>65601135200059111.213</t>
  </si>
  <si>
    <t>65601135200059242.000</t>
  </si>
  <si>
    <t>65601135200059242.221</t>
  </si>
  <si>
    <t>65601135200059112.000</t>
  </si>
  <si>
    <t>65602035005118121.211</t>
  </si>
  <si>
    <t>65602035005118244.225</t>
  </si>
  <si>
    <t>65602035005118244.344</t>
  </si>
  <si>
    <t>65601135000204870.212</t>
  </si>
  <si>
    <t>65603094212100244.000</t>
  </si>
  <si>
    <t>65603094212100244.226</t>
  </si>
  <si>
    <t>65603104212100244.226</t>
  </si>
  <si>
    <t>65603094215420244.000</t>
  </si>
  <si>
    <t>65603094215420244.226</t>
  </si>
  <si>
    <t>65603144302101244.344</t>
  </si>
  <si>
    <t>65603144305412244.344</t>
  </si>
  <si>
    <t>65605014222102244.226</t>
  </si>
  <si>
    <t>65604094002100244.000</t>
  </si>
  <si>
    <t>65604094002100244.225</t>
  </si>
  <si>
    <t>65604105600059810.242</t>
  </si>
  <si>
    <t>65608015300059111.000</t>
  </si>
  <si>
    <t>65608015300059111.211</t>
  </si>
  <si>
    <t>65608015300059111.213</t>
  </si>
  <si>
    <t>65608015300059112.212</t>
  </si>
  <si>
    <t>65608015300059112.213</t>
  </si>
  <si>
    <t>65608015300059242.221</t>
  </si>
  <si>
    <t>65608015300059244.000</t>
  </si>
  <si>
    <t>65608015300059244.223</t>
  </si>
  <si>
    <t>65608015300059244.225</t>
  </si>
  <si>
    <t>65608015300059244.226</t>
  </si>
  <si>
    <t>65608015300059244.292</t>
  </si>
  <si>
    <t>65608015300059244.344</t>
  </si>
  <si>
    <t>65608025300059111.211</t>
  </si>
  <si>
    <t>65608025300059111.213</t>
  </si>
  <si>
    <t>65608025300059244.226</t>
  </si>
  <si>
    <t>65611015400059244.000</t>
  </si>
  <si>
    <t>65611015400059244.002</t>
  </si>
  <si>
    <t>65611015400059244.003</t>
  </si>
  <si>
    <t>65611015400059244.226</t>
  </si>
  <si>
    <t>65611015400059244.292</t>
  </si>
  <si>
    <t>65611015400059244.343</t>
  </si>
  <si>
    <t>65605035602102244.000</t>
  </si>
  <si>
    <t>65605035602102244.223</t>
  </si>
  <si>
    <t>65605035602102244.225</t>
  </si>
  <si>
    <t>65605021012100540.251</t>
  </si>
  <si>
    <t>65605010942100540.251</t>
  </si>
  <si>
    <t>65608025300059111.000</t>
  </si>
  <si>
    <t xml:space="preserve">656.40.001.1 разд.0409 л/сч. Прочая закупка товаров, работ, услуг для гос.муниц-х нужд  </t>
  </si>
  <si>
    <t xml:space="preserve">656.40.001.2 разд.0409 л/сч. Прочая закупка товаров, работ, услуг для гос.муниц-х нужд  </t>
  </si>
  <si>
    <t>65604105600059810.000</t>
  </si>
  <si>
    <t>656.42.001.1 разд.0309 и 0310 л/сч.Софинансирование гос. прогр.</t>
  </si>
  <si>
    <t xml:space="preserve">656.42.001.2 разд.0309 и 0310 л/сч. Субсидии в целях обеспеч. страх. им. </t>
  </si>
  <si>
    <t>65603104215420244.226</t>
  </si>
  <si>
    <t>656.42.002.1 разд.0501 л/сч. Прочая закупка товаров, работ, услуг для гос.муниц-х нужд</t>
  </si>
  <si>
    <t>65603144302101244.000</t>
  </si>
  <si>
    <t>656.43.001.2разд.0314 л/сч. Субсидии местн.бюдж. Профилактика правонар.</t>
  </si>
  <si>
    <t>65603144305412244.000</t>
  </si>
  <si>
    <t>656.50.001.1 разд. 0102.л/сч. Функционирование высшего должностного лица</t>
  </si>
  <si>
    <t>656.50.003.1 разд.0104.л/сч. Функционирование исполнительных органов местного самоуправления</t>
  </si>
  <si>
    <t>656.50.003.3 разд.0104.л/сч. Функционирование исполнительных органов местного самоуправления, прочая закупка</t>
  </si>
  <si>
    <t>65601135000204870.000</t>
  </si>
  <si>
    <t>656.50.006.1 разд.0304 л/сч.ЗАГС</t>
  </si>
  <si>
    <t>656.50.007.1 разд.1001 л/сч. Пособия и компенсации гражданам и иные выплаты, кроме публичных нормативных обязательств</t>
  </si>
  <si>
    <t>65610015000106321.000</t>
  </si>
  <si>
    <t>65601115100704870.000</t>
  </si>
  <si>
    <t>656.51.001.1 разд.0111 л/сч. рез.ф.</t>
  </si>
  <si>
    <t>656.51.001.2 разд.0113 л/сч. Условно утвержденные расходы</t>
  </si>
  <si>
    <t>65601135100999870.000</t>
  </si>
  <si>
    <t>656.52.007.2 разд.0113 л/сч. МКУ "Содружество" (расходы на выплату персоналу госуд. (муницип. Органов))</t>
  </si>
  <si>
    <t>656.52.007.3 разд.0113 л/сч.МКУ "Содружество" (прочие выплаты)</t>
  </si>
  <si>
    <t>.656.52.007.4 разд.0113 л/сч МКУ "Содружество"(закупка товаров, работ, услуг в сфере информационно-коммуникационных технологий)</t>
  </si>
  <si>
    <t>656.57.007.5 разд.0113 л/сч. МКУ "Содружество" (прочая закупка товаров, работ,услуг для муниципальных нужд)</t>
  </si>
  <si>
    <t>656.53.001.1 разд.0801 л/сч. Фонд оплаты труда и страховые взносы</t>
  </si>
  <si>
    <t>656.53.001.2 разд.0801 л/сч. иные выплаты персоналу за исключением фонда оплаты труда</t>
  </si>
  <si>
    <t>65608015300059112.000</t>
  </si>
  <si>
    <t>656.53.001.3 разд.0801 л/сч. Закупка товаров, работ, услуг в сфере информац.-коммуник. технологий</t>
  </si>
  <si>
    <t>65608015300059242.000</t>
  </si>
  <si>
    <t>656.53.001.4 разд.0801 л/сч.Закупка товаров, работ, услуг в сфере информац.-коммуник. технологий</t>
  </si>
  <si>
    <t>656.53.002.1 разд.0802 л/сч.Фонд оплаты труда и страховые взносы</t>
  </si>
  <si>
    <t>656.53.002.2 разд.0802 л/сч. Прочая закупка товаров, работ, услуг для гос.муниц-х нужд</t>
  </si>
  <si>
    <t>65608025300059244.000</t>
  </si>
  <si>
    <t>656.54.001.2 разд.1101.л/сч.СПОРТ</t>
  </si>
  <si>
    <t>656.54.001.3 Мероприятия (спорт)                        разд.1101 л/сч.</t>
  </si>
  <si>
    <t>656.43.001.1 разд.0314 л/сч. Софинансирование расх. мер. гос. прогр.2014-2020гг.</t>
  </si>
  <si>
    <t>656.50.005.1 разд.0203.л/сч. Осуществление первичного воинского учета, где отсутствуют военные коммисариаты (Фонд оплаты труда и страховые взносы)</t>
  </si>
  <si>
    <t>656.50.005.2 разд.0203.л/сч. Осуществление первичного воинского учета на территории, где отсутствуют военные коммисариаты (Прочая закупка товаров, работ, услуг длч муниципальных нужд)</t>
  </si>
  <si>
    <t>65605015602101810.000</t>
  </si>
  <si>
    <t>65605035602103244.000</t>
  </si>
  <si>
    <t>65605021012100540.000</t>
  </si>
  <si>
    <t>65605010942100540.000</t>
  </si>
  <si>
    <t>65611015400059111.000</t>
  </si>
  <si>
    <t>65611015400059111.211</t>
  </si>
  <si>
    <t>65611015400059111.213</t>
  </si>
  <si>
    <t>65605014222102244.000</t>
  </si>
  <si>
    <t>65601115100704870.292</t>
  </si>
  <si>
    <t>65601135100999870.292</t>
  </si>
  <si>
    <t>65601045000204244.292</t>
  </si>
  <si>
    <t>65601135200059244.292</t>
  </si>
  <si>
    <t>65601135200059244.344</t>
  </si>
  <si>
    <t>65603105502100244.225</t>
  </si>
  <si>
    <t>65603105502100244.226</t>
  </si>
  <si>
    <t>65605020922100540.000</t>
  </si>
  <si>
    <t>65605020922100540.251</t>
  </si>
  <si>
    <t>65610015000106321.263</t>
  </si>
  <si>
    <t>250</t>
  </si>
  <si>
    <t>260</t>
  </si>
  <si>
    <t>290</t>
  </si>
  <si>
    <t>656 2 02 02991 10 0000 151</t>
  </si>
  <si>
    <t>182 1 01 02000 00 0000 110</t>
  </si>
  <si>
    <t>182 1 11 05013 10 0000 120</t>
  </si>
  <si>
    <t>040 1 11 05010 10 0000 120</t>
  </si>
  <si>
    <t>Прочие поступления от использ.имущ.</t>
  </si>
  <si>
    <t>656 1 08 04020 01 0000 110</t>
  </si>
  <si>
    <t>182 1 06 06000 00 0000 110</t>
  </si>
  <si>
    <t>182 1 06 01030 10 0000 110</t>
  </si>
  <si>
    <t>656.40.002.2 разд.0410 л/сч. Субсидии юридическим лицам (кроме гос. учрежд)</t>
  </si>
  <si>
    <t>Соц. найм.</t>
  </si>
  <si>
    <t>Мена</t>
  </si>
  <si>
    <t>Аренда</t>
  </si>
  <si>
    <t xml:space="preserve">Прочие </t>
  </si>
  <si>
    <t>ИТОГО</t>
  </si>
  <si>
    <t>доходы</t>
  </si>
  <si>
    <t>За 1 полугодие</t>
  </si>
  <si>
    <t>увеличение (руб.)</t>
  </si>
  <si>
    <t>Налоговые и неналоговые доходы поселения</t>
  </si>
  <si>
    <t>Всего доходов поселения</t>
  </si>
  <si>
    <t>40 982 876,08</t>
  </si>
  <si>
    <t>10 793 285,86</t>
  </si>
  <si>
    <t>656.41.001.1 разд.0314 л/сч. Муниц. прогр. Обеспечение прав законных нтересов населения</t>
  </si>
  <si>
    <t>65603144102101244.000</t>
  </si>
  <si>
    <t>656.41.001.2 разд.0314 л/сч. Иные МБТ на создание добровольных формирований населенияпо охране общественного порядка</t>
  </si>
  <si>
    <t>Увеличение стоимости основных средств</t>
  </si>
  <si>
    <t>Увеличение стоимости материалов</t>
  </si>
  <si>
    <t>65603144105443244.000</t>
  </si>
  <si>
    <t>65603144102101244.344</t>
  </si>
  <si>
    <t>65603144105443244.344</t>
  </si>
  <si>
    <t>656.50.003.2 разд.0104 л/сч. Расходы на оплату дополнит.гар. и комп. исп. м. с.</t>
  </si>
  <si>
    <t>656.50.001.1 разд.0113 л/сч. Расходы на оплату дополнит.гар. и комп. исп. м. с.</t>
  </si>
  <si>
    <t>65601135000204122.000</t>
  </si>
  <si>
    <t>65601135000204122.212</t>
  </si>
  <si>
    <t>65602035000118121.000</t>
  </si>
  <si>
    <t>65602035000118121.211</t>
  </si>
  <si>
    <t>65602035000118121.213</t>
  </si>
  <si>
    <t>65602035005118244.000</t>
  </si>
  <si>
    <t>65602035005118244.226</t>
  </si>
  <si>
    <t>65603045005931244.000</t>
  </si>
  <si>
    <t>65603045005931244.292</t>
  </si>
  <si>
    <t>65603045005931244.344</t>
  </si>
  <si>
    <t>656.54.001.1 разд.1101.л/сч. СПОРТ</t>
  </si>
  <si>
    <t>65611015400059244.344</t>
  </si>
  <si>
    <t xml:space="preserve">656.55.001.2 разд.0309л/сч. "Введомственная целевая программа Комплексные меры пожарной безопасности с.п. Зайцева Речка" </t>
  </si>
  <si>
    <t>65603095502100244.000</t>
  </si>
  <si>
    <t>656.56.001.1 разд.0410л/сч.субсидии юр лицам(кроме гос учрежд)</t>
  </si>
  <si>
    <t>65605015600059810.000</t>
  </si>
  <si>
    <t>65605015600059810.242</t>
  </si>
  <si>
    <t xml:space="preserve">Безвозмездные и безвозратные перечисления государственным и муниципальным организациям </t>
  </si>
  <si>
    <t>656.56.002.1 разд.0501л/сч.субсидии юр лицам(кроме гос учрежд) (СЖКХ)</t>
  </si>
  <si>
    <t>65605015602101810.241</t>
  </si>
  <si>
    <t>656.56.003.1 разд.0503 л/сч. Уличное освещение</t>
  </si>
  <si>
    <t>656.56.003.2 разд.0503 л/сч.Прочие мероприятия</t>
  </si>
  <si>
    <t>65605035602103244.225</t>
  </si>
  <si>
    <t>65605035700204244.000</t>
  </si>
  <si>
    <t>65605035700204244.251</t>
  </si>
  <si>
    <t xml:space="preserve">656.57.001.1 разд.0104 л/сч. иные межбюджетные трасферты на содер-е ОМС </t>
  </si>
  <si>
    <t>65603141112101540.000</t>
  </si>
  <si>
    <t>65603140002101540.251</t>
  </si>
  <si>
    <t>656.57.002.1 разд.0314 л/сч.Профилактика правонарушений</t>
  </si>
  <si>
    <t>656.57.002.2 разд.0314 л/сч.Профилактика правонарушений</t>
  </si>
  <si>
    <t>65603141115441540.000</t>
  </si>
  <si>
    <t>65603141115441540.251</t>
  </si>
  <si>
    <t>656.57.002.3 разд.0502 л/сч.   ИМБТ реализация "Содействие развития жил. Строительства"</t>
  </si>
  <si>
    <t>656.57.002.4 разд.0501 л/сч.ИМБТ на строительство в сельских пунктах</t>
  </si>
  <si>
    <t>656.57.002.5 разд.0314 л/сч. ИМБТ на строительство (размещение участковых пунктов полиции)</t>
  </si>
  <si>
    <t>65603141105441540.000</t>
  </si>
  <si>
    <t>65603141105441540.251</t>
  </si>
  <si>
    <t>656.57.002.6  разд.0113 л/сч.ИМБТ на развитие земельных и имущественных отношений</t>
  </si>
  <si>
    <t>65601131922100540.000</t>
  </si>
  <si>
    <t>65601131922100540.251</t>
  </si>
  <si>
    <t>656.57.003.1 Возмещение убытков (регулируемые тарифы СЖКХ)</t>
  </si>
  <si>
    <t>656.58.001.1 разд.0310 л/сч.Страхование имущества</t>
  </si>
  <si>
    <t>65603105812100244.000</t>
  </si>
  <si>
    <t>656.58.002.1 разд.0501 л/сч.Развитиеземельных и имущественных отношений</t>
  </si>
  <si>
    <t>65605015822102244.000</t>
  </si>
  <si>
    <t>65603105812100244.226</t>
  </si>
  <si>
    <t>65605015822102244.226</t>
  </si>
  <si>
    <t>01.02.2015</t>
  </si>
  <si>
    <r>
      <t>_01_февраля</t>
    </r>
    <r>
      <rPr>
        <sz val="8"/>
        <rFont val="Arial Cyr"/>
        <family val="2"/>
      </rPr>
      <t xml:space="preserve">__ </t>
    </r>
    <r>
      <rPr>
        <u val="single"/>
        <sz val="8"/>
        <rFont val="Arial Cyr"/>
        <family val="0"/>
      </rPr>
      <t xml:space="preserve"> 2015 г</t>
    </r>
    <r>
      <rPr>
        <sz val="8"/>
        <rFont val="Arial Cyr"/>
        <family val="2"/>
      </rPr>
      <t>.</t>
    </r>
  </si>
  <si>
    <t xml:space="preserve">656.60.003.1 разд.0503 "Введомственная целевая программа Празднование 70-Летия Победы в Великой Отечественной войне на территории с.п. Зайцева Речка" </t>
  </si>
  <si>
    <t>65605036002100244.000</t>
  </si>
  <si>
    <t>65605036002100244.226</t>
  </si>
  <si>
    <t>65605036002100244.311</t>
  </si>
  <si>
    <t>65605036002100244.344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</si>
</sst>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;[Red]0.00"/>
    <numFmt numFmtId="166" formatCode="0.00_ ;\-0.00\ "/>
    <numFmt numFmtId="167" formatCode="#,##0.00_ ;[Red]\-#,##0.00\ 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hair"/>
      <bottom style="hair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medium"/>
      <top style="thin"/>
      <bottom style="hair"/>
    </border>
    <border>
      <left/>
      <right style="medium"/>
      <top/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Continuous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wrapText="1"/>
    </xf>
    <xf numFmtId="49" fontId="6" fillId="0" borderId="20" xfId="0" applyNumberFormat="1" applyFont="1" applyFill="1" applyBorder="1" applyAlignment="1">
      <alignment horizontal="center" wrapText="1"/>
    </xf>
    <xf numFmtId="4" fontId="6" fillId="0" borderId="21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23" xfId="0" applyFont="1" applyFill="1" applyBorder="1" applyAlignment="1">
      <alignment horizontal="left" wrapText="1" indent="2"/>
    </xf>
    <xf numFmtId="49" fontId="3" fillId="0" borderId="24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" fontId="3" fillId="0" borderId="21" xfId="0" applyNumberFormat="1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49" fontId="3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1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3" fillId="0" borderId="25" xfId="0" applyNumberFormat="1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49" fontId="3" fillId="0" borderId="26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/>
    </xf>
    <xf numFmtId="49" fontId="3" fillId="0" borderId="26" xfId="0" applyNumberFormat="1" applyFont="1" applyFill="1" applyBorder="1" applyAlignment="1">
      <alignment/>
    </xf>
    <xf numFmtId="49" fontId="3" fillId="0" borderId="26" xfId="0" applyNumberFormat="1" applyFont="1" applyFill="1" applyBorder="1" applyAlignment="1">
      <alignment horizontal="centerContinuous"/>
    </xf>
    <xf numFmtId="49" fontId="3" fillId="0" borderId="27" xfId="0" applyNumberFormat="1" applyFont="1" applyFill="1" applyBorder="1" applyAlignment="1">
      <alignment horizontal="centerContinuous"/>
    </xf>
    <xf numFmtId="0" fontId="0" fillId="0" borderId="0" xfId="0" applyFill="1" applyAlignment="1">
      <alignment horizontal="left"/>
    </xf>
    <xf numFmtId="49" fontId="3" fillId="0" borderId="28" xfId="0" applyNumberFormat="1" applyFont="1" applyFill="1" applyBorder="1" applyAlignment="1">
      <alignment horizontal="center" vertical="top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6" fillId="0" borderId="31" xfId="0" applyFont="1" applyFill="1" applyBorder="1" applyAlignment="1">
      <alignment horizontal="left" wrapText="1"/>
    </xf>
    <xf numFmtId="2" fontId="6" fillId="0" borderId="22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left" wrapText="1"/>
    </xf>
    <xf numFmtId="49" fontId="3" fillId="0" borderId="33" xfId="0" applyNumberFormat="1" applyFont="1" applyFill="1" applyBorder="1" applyAlignment="1">
      <alignment horizontal="center" wrapText="1"/>
    </xf>
    <xf numFmtId="2" fontId="3" fillId="0" borderId="22" xfId="0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left" wrapText="1"/>
    </xf>
    <xf numFmtId="49" fontId="3" fillId="0" borderId="34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 horizontal="left" wrapText="1"/>
    </xf>
    <xf numFmtId="49" fontId="3" fillId="0" borderId="38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centerContinuous"/>
    </xf>
    <xf numFmtId="49" fontId="6" fillId="0" borderId="2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left" wrapText="1"/>
    </xf>
    <xf numFmtId="4" fontId="3" fillId="0" borderId="21" xfId="0" applyNumberFormat="1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4" fontId="3" fillId="0" borderId="36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0" fontId="3" fillId="0" borderId="36" xfId="0" applyFont="1" applyFill="1" applyBorder="1" applyAlignment="1">
      <alignment horizontal="left" wrapText="1"/>
    </xf>
    <xf numFmtId="0" fontId="6" fillId="33" borderId="42" xfId="0" applyFont="1" applyFill="1" applyBorder="1" applyAlignment="1">
      <alignment horizontal="left" wrapText="1"/>
    </xf>
    <xf numFmtId="49" fontId="6" fillId="33" borderId="19" xfId="0" applyNumberFormat="1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4" fontId="6" fillId="33" borderId="21" xfId="0" applyNumberFormat="1" applyFont="1" applyFill="1" applyBorder="1" applyAlignment="1">
      <alignment horizontal="center"/>
    </xf>
    <xf numFmtId="4" fontId="6" fillId="33" borderId="22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left" wrapText="1"/>
    </xf>
    <xf numFmtId="4" fontId="3" fillId="33" borderId="22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3" fillId="33" borderId="24" xfId="0" applyNumberFormat="1" applyFont="1" applyFill="1" applyBorder="1" applyAlignment="1">
      <alignment horizontal="left" wrapText="1"/>
    </xf>
    <xf numFmtId="4" fontId="6" fillId="33" borderId="29" xfId="0" applyNumberFormat="1" applyFont="1" applyFill="1" applyBorder="1" applyAlignment="1">
      <alignment horizontal="center"/>
    </xf>
    <xf numFmtId="4" fontId="8" fillId="0" borderId="36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left" wrapText="1"/>
    </xf>
    <xf numFmtId="0" fontId="3" fillId="0" borderId="43" xfId="0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4" fontId="3" fillId="34" borderId="22" xfId="0" applyNumberFormat="1" applyFont="1" applyFill="1" applyBorder="1" applyAlignment="1">
      <alignment horizontal="center"/>
    </xf>
    <xf numFmtId="4" fontId="3" fillId="34" borderId="21" xfId="0" applyNumberFormat="1" applyFont="1" applyFill="1" applyBorder="1" applyAlignment="1">
      <alignment horizontal="center"/>
    </xf>
    <xf numFmtId="4" fontId="3" fillId="34" borderId="11" xfId="0" applyNumberFormat="1" applyFont="1" applyFill="1" applyBorder="1" applyAlignment="1">
      <alignment horizontal="center"/>
    </xf>
    <xf numFmtId="4" fontId="3" fillId="34" borderId="36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left"/>
    </xf>
    <xf numFmtId="4" fontId="3" fillId="34" borderId="0" xfId="0" applyNumberFormat="1" applyFont="1" applyFill="1" applyAlignment="1">
      <alignment horizontal="center" shrinkToFit="1"/>
    </xf>
    <xf numFmtId="4" fontId="3" fillId="34" borderId="36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4" fontId="3" fillId="34" borderId="21" xfId="0" applyNumberFormat="1" applyFont="1" applyFill="1" applyBorder="1" applyAlignment="1">
      <alignment horizontal="center"/>
    </xf>
    <xf numFmtId="4" fontId="8" fillId="34" borderId="36" xfId="0" applyNumberFormat="1" applyFont="1" applyFill="1" applyBorder="1" applyAlignment="1">
      <alignment horizontal="center"/>
    </xf>
    <xf numFmtId="49" fontId="3" fillId="34" borderId="0" xfId="0" applyNumberFormat="1" applyFont="1" applyFill="1" applyAlignment="1">
      <alignment/>
    </xf>
    <xf numFmtId="49" fontId="0" fillId="34" borderId="10" xfId="0" applyNumberFormat="1" applyFill="1" applyBorder="1" applyAlignment="1">
      <alignment/>
    </xf>
    <xf numFmtId="49" fontId="3" fillId="34" borderId="15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39" xfId="0" applyNumberFormat="1" applyFont="1" applyFill="1" applyBorder="1" applyAlignment="1">
      <alignment horizontal="center" vertical="center"/>
    </xf>
    <xf numFmtId="4" fontId="6" fillId="34" borderId="21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Alignment="1">
      <alignment horizontal="centerContinuous"/>
    </xf>
    <xf numFmtId="0" fontId="3" fillId="34" borderId="0" xfId="0" applyFont="1" applyFill="1" applyAlignment="1">
      <alignment horizontal="centerContinuous"/>
    </xf>
    <xf numFmtId="49" fontId="6" fillId="34" borderId="0" xfId="0" applyNumberFormat="1" applyFont="1" applyFill="1" applyAlignment="1">
      <alignment/>
    </xf>
    <xf numFmtId="4" fontId="3" fillId="34" borderId="0" xfId="0" applyNumberFormat="1" applyFont="1" applyFill="1" applyAlignment="1">
      <alignment/>
    </xf>
    <xf numFmtId="49" fontId="3" fillId="34" borderId="44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 horizontal="center"/>
    </xf>
    <xf numFmtId="167" fontId="3" fillId="34" borderId="21" xfId="0" applyNumberFormat="1" applyFont="1" applyFill="1" applyBorder="1" applyAlignment="1">
      <alignment horizontal="center"/>
    </xf>
    <xf numFmtId="49" fontId="3" fillId="34" borderId="2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2" fontId="3" fillId="34" borderId="21" xfId="0" applyNumberFormat="1" applyFont="1" applyFill="1" applyBorder="1" applyAlignment="1">
      <alignment horizontal="center"/>
    </xf>
    <xf numFmtId="2" fontId="3" fillId="34" borderId="39" xfId="0" applyNumberFormat="1" applyFont="1" applyFill="1" applyBorder="1" applyAlignment="1">
      <alignment horizontal="center"/>
    </xf>
    <xf numFmtId="2" fontId="3" fillId="34" borderId="0" xfId="0" applyNumberFormat="1" applyFont="1" applyFill="1" applyBorder="1" applyAlignment="1">
      <alignment horizontal="center"/>
    </xf>
    <xf numFmtId="49" fontId="3" fillId="34" borderId="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49" fontId="3" fillId="34" borderId="45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49" fontId="3" fillId="34" borderId="0" xfId="0" applyNumberFormat="1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49" fontId="0" fillId="34" borderId="0" xfId="0" applyNumberFormat="1" applyFill="1" applyBorder="1" applyAlignment="1">
      <alignment/>
    </xf>
    <xf numFmtId="49" fontId="0" fillId="34" borderId="0" xfId="0" applyNumberFormat="1" applyFill="1" applyAlignment="1">
      <alignment/>
    </xf>
    <xf numFmtId="0" fontId="4" fillId="34" borderId="0" xfId="0" applyFont="1" applyFill="1" applyBorder="1" applyAlignment="1">
      <alignment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/>
    </xf>
    <xf numFmtId="49" fontId="10" fillId="0" borderId="27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/>
    </xf>
    <xf numFmtId="49" fontId="12" fillId="0" borderId="11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49" fontId="10" fillId="0" borderId="2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49" fontId="3" fillId="0" borderId="46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" fontId="6" fillId="33" borderId="47" xfId="0" applyNumberFormat="1" applyFont="1" applyFill="1" applyBorder="1" applyAlignment="1">
      <alignment horizontal="center"/>
    </xf>
    <xf numFmtId="4" fontId="3" fillId="0" borderId="47" xfId="0" applyNumberFormat="1" applyFont="1" applyFill="1" applyBorder="1" applyAlignment="1">
      <alignment horizontal="center"/>
    </xf>
    <xf numFmtId="4" fontId="3" fillId="0" borderId="47" xfId="0" applyNumberFormat="1" applyFont="1" applyFill="1" applyBorder="1" applyAlignment="1">
      <alignment horizontal="center"/>
    </xf>
    <xf numFmtId="4" fontId="6" fillId="0" borderId="47" xfId="0" applyNumberFormat="1" applyFont="1" applyFill="1" applyBorder="1" applyAlignment="1">
      <alignment horizontal="center"/>
    </xf>
    <xf numFmtId="4" fontId="3" fillId="34" borderId="47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5" fillId="33" borderId="47" xfId="0" applyNumberFormat="1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 horizontal="center"/>
    </xf>
    <xf numFmtId="4" fontId="3" fillId="33" borderId="48" xfId="0" applyNumberFormat="1" applyFont="1" applyFill="1" applyBorder="1" applyAlignment="1">
      <alignment horizontal="center"/>
    </xf>
    <xf numFmtId="4" fontId="6" fillId="33" borderId="36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/>
    </xf>
    <xf numFmtId="49" fontId="3" fillId="34" borderId="22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4" fontId="3" fillId="34" borderId="0" xfId="0" applyNumberFormat="1" applyFont="1" applyFill="1" applyBorder="1" applyAlignment="1">
      <alignment horizontal="center"/>
    </xf>
    <xf numFmtId="4" fontId="15" fillId="33" borderId="47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4" fontId="15" fillId="0" borderId="47" xfId="0" applyNumberFormat="1" applyFont="1" applyFill="1" applyBorder="1" applyAlignment="1">
      <alignment horizontal="center"/>
    </xf>
    <xf numFmtId="4" fontId="15" fillId="34" borderId="47" xfId="0" applyNumberFormat="1" applyFont="1" applyFill="1" applyBorder="1" applyAlignment="1">
      <alignment horizontal="center"/>
    </xf>
    <xf numFmtId="0" fontId="16" fillId="34" borderId="0" xfId="0" applyFont="1" applyFill="1" applyAlignment="1">
      <alignment/>
    </xf>
    <xf numFmtId="0" fontId="2" fillId="0" borderId="50" xfId="0" applyFont="1" applyFill="1" applyBorder="1" applyAlignment="1">
      <alignment vertical="center"/>
    </xf>
    <xf numFmtId="4" fontId="6" fillId="34" borderId="43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4" fontId="6" fillId="34" borderId="47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4" fontId="3" fillId="33" borderId="47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left" wrapText="1"/>
    </xf>
    <xf numFmtId="49" fontId="6" fillId="33" borderId="50" xfId="0" applyNumberFormat="1" applyFont="1" applyFill="1" applyBorder="1" applyAlignment="1">
      <alignment horizontal="center" wrapText="1"/>
    </xf>
    <xf numFmtId="4" fontId="6" fillId="33" borderId="50" xfId="0" applyNumberFormat="1" applyFont="1" applyFill="1" applyBorder="1" applyAlignment="1">
      <alignment horizontal="center"/>
    </xf>
    <xf numFmtId="0" fontId="3" fillId="0" borderId="50" xfId="0" applyFont="1" applyFill="1" applyBorder="1" applyAlignment="1">
      <alignment horizontal="left" wrapText="1" indent="2"/>
    </xf>
    <xf numFmtId="49" fontId="3" fillId="0" borderId="50" xfId="0" applyNumberFormat="1" applyFont="1" applyFill="1" applyBorder="1" applyAlignment="1">
      <alignment horizontal="center" wrapText="1"/>
    </xf>
    <xf numFmtId="4" fontId="3" fillId="34" borderId="50" xfId="0" applyNumberFormat="1" applyFont="1" applyFill="1" applyBorder="1" applyAlignment="1">
      <alignment horizontal="center"/>
    </xf>
    <xf numFmtId="4" fontId="6" fillId="34" borderId="50" xfId="0" applyNumberFormat="1" applyFont="1" applyFill="1" applyBorder="1" applyAlignment="1">
      <alignment horizontal="center"/>
    </xf>
    <xf numFmtId="4" fontId="3" fillId="0" borderId="50" xfId="0" applyNumberFormat="1" applyFont="1" applyFill="1" applyBorder="1" applyAlignment="1">
      <alignment horizontal="center"/>
    </xf>
    <xf numFmtId="0" fontId="6" fillId="33" borderId="50" xfId="0" applyFont="1" applyFill="1" applyBorder="1" applyAlignment="1">
      <alignment horizontal="left" vertical="center" wrapText="1"/>
    </xf>
    <xf numFmtId="0" fontId="3" fillId="33" borderId="50" xfId="0" applyFont="1" applyFill="1" applyBorder="1" applyAlignment="1">
      <alignment horizontal="left" vertical="center" wrapText="1"/>
    </xf>
    <xf numFmtId="49" fontId="6" fillId="33" borderId="50" xfId="0" applyNumberFormat="1" applyFont="1" applyFill="1" applyBorder="1" applyAlignment="1">
      <alignment horizontal="left" vertical="center"/>
    </xf>
    <xf numFmtId="4" fontId="6" fillId="33" borderId="50" xfId="0" applyNumberFormat="1" applyFont="1" applyFill="1" applyBorder="1" applyAlignment="1">
      <alignment horizontal="center" vertical="center"/>
    </xf>
    <xf numFmtId="4" fontId="3" fillId="33" borderId="50" xfId="0" applyNumberFormat="1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left" vertical="center" wrapText="1"/>
    </xf>
    <xf numFmtId="0" fontId="3" fillId="34" borderId="50" xfId="0" applyFont="1" applyFill="1" applyBorder="1" applyAlignment="1">
      <alignment horizontal="left" vertical="center" wrapText="1"/>
    </xf>
    <xf numFmtId="49" fontId="6" fillId="34" borderId="50" xfId="0" applyNumberFormat="1" applyFont="1" applyFill="1" applyBorder="1" applyAlignment="1">
      <alignment horizontal="left" vertical="center"/>
    </xf>
    <xf numFmtId="4" fontId="6" fillId="34" borderId="50" xfId="0" applyNumberFormat="1" applyFont="1" applyFill="1" applyBorder="1" applyAlignment="1">
      <alignment horizontal="center" vertical="center"/>
    </xf>
    <xf numFmtId="4" fontId="3" fillId="34" borderId="50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49" fontId="3" fillId="34" borderId="50" xfId="0" applyNumberFormat="1" applyFont="1" applyFill="1" applyBorder="1" applyAlignment="1">
      <alignment horizontal="left" vertical="center"/>
    </xf>
    <xf numFmtId="4" fontId="3" fillId="0" borderId="50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left" vertical="center" wrapText="1"/>
    </xf>
    <xf numFmtId="49" fontId="6" fillId="0" borderId="50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left" vertical="center"/>
    </xf>
    <xf numFmtId="4" fontId="6" fillId="0" borderId="50" xfId="0" applyNumberFormat="1" applyFont="1" applyFill="1" applyBorder="1" applyAlignment="1">
      <alignment horizontal="center" vertical="center"/>
    </xf>
    <xf numFmtId="49" fontId="6" fillId="33" borderId="50" xfId="0" applyNumberFormat="1" applyFont="1" applyFill="1" applyBorder="1" applyAlignment="1">
      <alignment horizontal="left" vertical="center" wrapText="1"/>
    </xf>
    <xf numFmtId="49" fontId="6" fillId="34" borderId="50" xfId="0" applyNumberFormat="1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49" fontId="6" fillId="0" borderId="50" xfId="0" applyNumberFormat="1" applyFont="1" applyFill="1" applyBorder="1" applyAlignment="1">
      <alignment horizontal="left" vertical="center"/>
    </xf>
    <xf numFmtId="0" fontId="6" fillId="33" borderId="50" xfId="0" applyFont="1" applyFill="1" applyBorder="1" applyAlignment="1">
      <alignment vertical="center" wrapText="1"/>
    </xf>
    <xf numFmtId="49" fontId="6" fillId="33" borderId="50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horizontal="right" vertical="center"/>
    </xf>
    <xf numFmtId="49" fontId="3" fillId="34" borderId="50" xfId="0" applyNumberFormat="1" applyFont="1" applyFill="1" applyBorder="1" applyAlignment="1">
      <alignment horizontal="left" vertical="center" wrapText="1"/>
    </xf>
    <xf numFmtId="49" fontId="6" fillId="34" borderId="50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left" vertical="center" wrapText="1"/>
    </xf>
    <xf numFmtId="49" fontId="15" fillId="0" borderId="50" xfId="0" applyNumberFormat="1" applyFont="1" applyFill="1" applyBorder="1" applyAlignment="1">
      <alignment horizontal="center" vertical="center" wrapText="1"/>
    </xf>
    <xf numFmtId="49" fontId="15" fillId="0" borderId="50" xfId="0" applyNumberFormat="1" applyFont="1" applyFill="1" applyBorder="1" applyAlignment="1">
      <alignment horizontal="left" vertical="center"/>
    </xf>
    <xf numFmtId="4" fontId="15" fillId="0" borderId="50" xfId="0" applyNumberFormat="1" applyFont="1" applyFill="1" applyBorder="1" applyAlignment="1">
      <alignment horizontal="center" vertical="center"/>
    </xf>
    <xf numFmtId="49" fontId="3" fillId="33" borderId="50" xfId="0" applyNumberFormat="1" applyFont="1" applyFill="1" applyBorder="1" applyAlignment="1">
      <alignment horizontal="left" vertical="center" wrapText="1"/>
    </xf>
    <xf numFmtId="4" fontId="6" fillId="33" borderId="50" xfId="0" applyNumberFormat="1" applyFont="1" applyFill="1" applyBorder="1" applyAlignment="1">
      <alignment horizontal="center" vertical="center" wrapText="1"/>
    </xf>
    <xf numFmtId="4" fontId="6" fillId="34" borderId="50" xfId="0" applyNumberFormat="1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left" vertical="center" wrapText="1"/>
    </xf>
    <xf numFmtId="49" fontId="5" fillId="33" borderId="50" xfId="0" applyNumberFormat="1" applyFont="1" applyFill="1" applyBorder="1" applyAlignment="1">
      <alignment horizontal="left" vertical="center"/>
    </xf>
    <xf numFmtId="4" fontId="5" fillId="33" borderId="50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right" vertical="center"/>
    </xf>
    <xf numFmtId="49" fontId="3" fillId="0" borderId="50" xfId="0" applyNumberFormat="1" applyFont="1" applyFill="1" applyBorder="1" applyAlignment="1">
      <alignment horizontal="right" vertical="center"/>
    </xf>
    <xf numFmtId="4" fontId="3" fillId="34" borderId="50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left" vertical="center"/>
    </xf>
    <xf numFmtId="0" fontId="3" fillId="33" borderId="50" xfId="0" applyFont="1" applyFill="1" applyBorder="1" applyAlignment="1">
      <alignment horizontal="center" vertical="center" wrapText="1"/>
    </xf>
    <xf numFmtId="49" fontId="3" fillId="33" borderId="50" xfId="0" applyNumberFormat="1" applyFont="1" applyFill="1" applyBorder="1" applyAlignment="1">
      <alignment horizontal="center" vertical="center"/>
    </xf>
    <xf numFmtId="4" fontId="3" fillId="33" borderId="50" xfId="0" applyNumberFormat="1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33" borderId="0" xfId="0" applyFont="1" applyFill="1" applyAlignment="1">
      <alignment/>
    </xf>
    <xf numFmtId="0" fontId="17" fillId="0" borderId="23" xfId="0" applyFont="1" applyFill="1" applyBorder="1" applyAlignment="1">
      <alignment horizontal="left" wrapText="1"/>
    </xf>
    <xf numFmtId="49" fontId="17" fillId="0" borderId="24" xfId="0" applyNumberFormat="1" applyFont="1" applyFill="1" applyBorder="1" applyAlignment="1">
      <alignment horizontal="center" wrapText="1"/>
    </xf>
    <xf numFmtId="49" fontId="17" fillId="0" borderId="22" xfId="0" applyNumberFormat="1" applyFont="1" applyFill="1" applyBorder="1" applyAlignment="1">
      <alignment horizontal="center"/>
    </xf>
    <xf numFmtId="4" fontId="17" fillId="0" borderId="22" xfId="0" applyNumberFormat="1" applyFont="1" applyFill="1" applyBorder="1" applyAlignment="1">
      <alignment horizontal="center"/>
    </xf>
    <xf numFmtId="4" fontId="17" fillId="0" borderId="29" xfId="0" applyNumberFormat="1" applyFont="1" applyFill="1" applyBorder="1" applyAlignment="1">
      <alignment horizontal="center"/>
    </xf>
    <xf numFmtId="49" fontId="17" fillId="0" borderId="24" xfId="0" applyNumberFormat="1" applyFont="1" applyFill="1" applyBorder="1" applyAlignment="1">
      <alignment horizontal="left" wrapText="1"/>
    </xf>
    <xf numFmtId="4" fontId="3" fillId="0" borderId="29" xfId="0" applyNumberFormat="1" applyFont="1" applyFill="1" applyBorder="1" applyAlignment="1">
      <alignment horizontal="center"/>
    </xf>
    <xf numFmtId="49" fontId="17" fillId="0" borderId="23" xfId="0" applyNumberFormat="1" applyFont="1" applyFill="1" applyBorder="1" applyAlignment="1">
      <alignment horizontal="left" wrapText="1"/>
    </xf>
    <xf numFmtId="4" fontId="17" fillId="0" borderId="2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19" fillId="0" borderId="48" xfId="0" applyNumberFormat="1" applyFont="1" applyBorder="1" applyAlignment="1">
      <alignment horizontal="right"/>
    </xf>
    <xf numFmtId="0" fontId="19" fillId="0" borderId="48" xfId="0" applyFont="1" applyBorder="1" applyAlignment="1">
      <alignment horizontal="right"/>
    </xf>
    <xf numFmtId="3" fontId="19" fillId="0" borderId="48" xfId="0" applyNumberFormat="1" applyFont="1" applyBorder="1" applyAlignment="1">
      <alignment horizontal="right"/>
    </xf>
    <xf numFmtId="0" fontId="20" fillId="0" borderId="48" xfId="0" applyFont="1" applyBorder="1" applyAlignment="1">
      <alignment horizontal="right"/>
    </xf>
    <xf numFmtId="4" fontId="20" fillId="0" borderId="48" xfId="0" applyNumberFormat="1" applyFont="1" applyBorder="1" applyAlignment="1">
      <alignment horizontal="right"/>
    </xf>
    <xf numFmtId="4" fontId="19" fillId="0" borderId="48" xfId="0" applyNumberFormat="1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51" xfId="0" applyFont="1" applyBorder="1" applyAlignment="1">
      <alignment horizontal="center" wrapText="1"/>
    </xf>
    <xf numFmtId="0" fontId="20" fillId="0" borderId="51" xfId="0" applyFont="1" applyBorder="1" applyAlignment="1">
      <alignment horizontal="center" wrapText="1"/>
    </xf>
    <xf numFmtId="4" fontId="20" fillId="0" borderId="48" xfId="0" applyNumberFormat="1" applyFont="1" applyBorder="1" applyAlignment="1">
      <alignment horizontal="center"/>
    </xf>
    <xf numFmtId="0" fontId="19" fillId="0" borderId="51" xfId="0" applyFont="1" applyBorder="1" applyAlignment="1">
      <alignment wrapText="1"/>
    </xf>
    <xf numFmtId="0" fontId="19" fillId="0" borderId="52" xfId="0" applyFont="1" applyBorder="1" applyAlignment="1">
      <alignment horizontal="center" wrapText="1"/>
    </xf>
    <xf numFmtId="4" fontId="19" fillId="0" borderId="36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173" fontId="20" fillId="0" borderId="48" xfId="0" applyNumberFormat="1" applyFont="1" applyBorder="1" applyAlignment="1">
      <alignment horizontal="center"/>
    </xf>
    <xf numFmtId="4" fontId="3" fillId="34" borderId="5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right" vertical="top" wrapText="1"/>
    </xf>
    <xf numFmtId="49" fontId="11" fillId="0" borderId="0" xfId="0" applyNumberFormat="1" applyFont="1" applyAlignment="1">
      <alignment horizontal="right" vertical="top"/>
    </xf>
    <xf numFmtId="49" fontId="10" fillId="0" borderId="0" xfId="0" applyNumberFormat="1" applyFont="1" applyAlignment="1">
      <alignment horizontal="left"/>
    </xf>
    <xf numFmtId="49" fontId="13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53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0" fontId="19" fillId="0" borderId="54" xfId="0" applyFont="1" applyBorder="1" applyAlignment="1">
      <alignment horizontal="center" wrapText="1"/>
    </xf>
    <xf numFmtId="0" fontId="19" fillId="0" borderId="55" xfId="0" applyFont="1" applyBorder="1" applyAlignment="1">
      <alignment horizontal="center" wrapText="1"/>
    </xf>
    <xf numFmtId="0" fontId="19" fillId="0" borderId="56" xfId="0" applyFont="1" applyBorder="1" applyAlignment="1">
      <alignment horizontal="center" wrapText="1"/>
    </xf>
    <xf numFmtId="0" fontId="19" fillId="0" borderId="57" xfId="0" applyFont="1" applyBorder="1" applyAlignment="1">
      <alignment horizontal="center" wrapText="1"/>
    </xf>
    <xf numFmtId="0" fontId="19" fillId="0" borderId="58" xfId="0" applyFont="1" applyBorder="1" applyAlignment="1">
      <alignment horizontal="center" wrapText="1"/>
    </xf>
    <xf numFmtId="0" fontId="19" fillId="0" borderId="59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29"/>
  <sheetViews>
    <sheetView showGridLines="0" tabSelected="1" zoomScalePageLayoutView="0" workbookViewId="0" topLeftCell="A85">
      <selection activeCell="E91" sqref="E91"/>
    </sheetView>
  </sheetViews>
  <sheetFormatPr defaultColWidth="9.00390625" defaultRowHeight="12.75"/>
  <cols>
    <col min="1" max="1" width="33.875" style="50" customWidth="1"/>
    <col min="2" max="2" width="4.625" style="50" customWidth="1"/>
    <col min="3" max="3" width="22.875" style="50" customWidth="1"/>
    <col min="4" max="4" width="14.375" style="64" customWidth="1"/>
    <col min="5" max="5" width="14.125" style="180" customWidth="1"/>
    <col min="6" max="6" width="13.375" style="64" hidden="1" customWidth="1"/>
    <col min="7" max="7" width="14.125" style="1" customWidth="1"/>
    <col min="8" max="16384" width="9.125" style="1" customWidth="1"/>
  </cols>
  <sheetData>
    <row r="1" spans="1:7" ht="56.25" customHeight="1">
      <c r="A1" s="188"/>
      <c r="B1" s="323" t="s">
        <v>244</v>
      </c>
      <c r="C1" s="324"/>
      <c r="D1" s="324"/>
      <c r="E1" s="324"/>
      <c r="F1" s="324"/>
      <c r="G1" s="324"/>
    </row>
    <row r="2" spans="1:7" ht="13.5" customHeight="1" thickBot="1">
      <c r="A2" s="316" t="s">
        <v>245</v>
      </c>
      <c r="B2" s="316"/>
      <c r="C2" s="316"/>
      <c r="D2" s="316"/>
      <c r="E2" s="215"/>
      <c r="F2" s="190"/>
      <c r="G2" s="191" t="s">
        <v>6</v>
      </c>
    </row>
    <row r="3" spans="1:7" ht="13.5" customHeight="1">
      <c r="A3" s="188"/>
      <c r="B3" s="188"/>
      <c r="C3" s="188"/>
      <c r="D3" s="188"/>
      <c r="E3" s="189" t="s">
        <v>246</v>
      </c>
      <c r="F3" s="189" t="s">
        <v>246</v>
      </c>
      <c r="G3" s="193" t="s">
        <v>247</v>
      </c>
    </row>
    <row r="4" spans="1:7" ht="13.5" customHeight="1">
      <c r="A4" s="188"/>
      <c r="B4" s="188"/>
      <c r="C4" s="195"/>
      <c r="D4" s="195"/>
      <c r="E4" s="194" t="s">
        <v>248</v>
      </c>
      <c r="F4" s="194" t="s">
        <v>248</v>
      </c>
      <c r="G4" s="196" t="s">
        <v>467</v>
      </c>
    </row>
    <row r="5" spans="1:7" ht="13.5" customHeight="1">
      <c r="A5" s="188" t="s">
        <v>249</v>
      </c>
      <c r="B5" s="188"/>
      <c r="C5" s="188"/>
      <c r="D5" s="188"/>
      <c r="E5" s="194" t="s">
        <v>250</v>
      </c>
      <c r="F5" s="194" t="s">
        <v>250</v>
      </c>
      <c r="G5" s="44" t="s">
        <v>97</v>
      </c>
    </row>
    <row r="6" spans="1:7" ht="13.5" customHeight="1">
      <c r="A6" s="188" t="s">
        <v>251</v>
      </c>
      <c r="B6" s="214"/>
      <c r="C6" s="214"/>
      <c r="D6" s="214"/>
      <c r="E6" s="194" t="s">
        <v>252</v>
      </c>
      <c r="F6" s="194" t="s">
        <v>252</v>
      </c>
      <c r="G6" s="196"/>
    </row>
    <row r="7" spans="1:7" ht="13.5" customHeight="1">
      <c r="A7" s="184" t="s">
        <v>263</v>
      </c>
      <c r="B7" s="184"/>
      <c r="C7" s="184"/>
      <c r="D7" s="184"/>
      <c r="E7" s="194" t="s">
        <v>253</v>
      </c>
      <c r="F7" s="194" t="s">
        <v>253</v>
      </c>
      <c r="G7" s="44" t="s">
        <v>96</v>
      </c>
    </row>
    <row r="8" spans="1:7" ht="13.5" customHeight="1">
      <c r="A8" s="184" t="s">
        <v>254</v>
      </c>
      <c r="B8" s="184"/>
      <c r="C8" s="188"/>
      <c r="D8" s="188"/>
      <c r="E8" s="188"/>
      <c r="F8" s="192"/>
      <c r="G8" s="196"/>
    </row>
    <row r="9" spans="1:7" ht="13.5" customHeight="1" thickBot="1">
      <c r="A9" s="325" t="s">
        <v>255</v>
      </c>
      <c r="B9" s="325"/>
      <c r="C9" s="188"/>
      <c r="D9" s="188"/>
      <c r="E9" s="188"/>
      <c r="F9" s="192"/>
      <c r="G9" s="185" t="s">
        <v>0</v>
      </c>
    </row>
    <row r="10" spans="1:7" ht="13.5" customHeight="1">
      <c r="A10" s="326"/>
      <c r="B10" s="326"/>
      <c r="C10" s="326"/>
      <c r="D10" s="326"/>
      <c r="E10" s="326"/>
      <c r="F10" s="326"/>
      <c r="G10" s="326"/>
    </row>
    <row r="11" spans="2:7" ht="14.25" customHeight="1">
      <c r="B11" s="2"/>
      <c r="C11" s="2" t="s">
        <v>261</v>
      </c>
      <c r="D11" s="4"/>
      <c r="E11" s="149"/>
      <c r="F11" s="4"/>
      <c r="G11" s="5"/>
    </row>
    <row r="12" spans="1:7" ht="5.25" customHeight="1">
      <c r="A12" s="6"/>
      <c r="B12" s="6"/>
      <c r="C12" s="7"/>
      <c r="D12" s="8"/>
      <c r="E12" s="150"/>
      <c r="F12" s="102"/>
      <c r="G12" s="9"/>
    </row>
    <row r="13" spans="1:7" ht="12.75" customHeight="1">
      <c r="A13" s="10"/>
      <c r="B13" s="11"/>
      <c r="C13" s="15"/>
      <c r="D13" s="12"/>
      <c r="E13" s="317" t="s">
        <v>16</v>
      </c>
      <c r="F13" s="17"/>
      <c r="G13" s="14"/>
    </row>
    <row r="14" spans="1:7" ht="9.75" customHeight="1">
      <c r="A14" s="11"/>
      <c r="B14" s="11" t="s">
        <v>25</v>
      </c>
      <c r="C14" s="11"/>
      <c r="D14" s="12" t="s">
        <v>87</v>
      </c>
      <c r="E14" s="318"/>
      <c r="F14" s="12"/>
      <c r="G14" s="19" t="s">
        <v>4</v>
      </c>
    </row>
    <row r="15" spans="1:7" ht="9.75" customHeight="1">
      <c r="A15" s="11" t="s">
        <v>7</v>
      </c>
      <c r="B15" s="11" t="s">
        <v>26</v>
      </c>
      <c r="C15" s="15" t="s">
        <v>9</v>
      </c>
      <c r="D15" s="12" t="s">
        <v>88</v>
      </c>
      <c r="E15" s="318"/>
      <c r="F15" s="12" t="s">
        <v>16</v>
      </c>
      <c r="G15" s="19" t="s">
        <v>5</v>
      </c>
    </row>
    <row r="16" spans="1:7" ht="9.75" customHeight="1">
      <c r="A16" s="10"/>
      <c r="B16" s="11" t="s">
        <v>27</v>
      </c>
      <c r="C16" s="11"/>
      <c r="D16" s="12" t="s">
        <v>5</v>
      </c>
      <c r="E16" s="318"/>
      <c r="F16" s="12"/>
      <c r="G16" s="19"/>
    </row>
    <row r="17" spans="1:7" ht="9.75" customHeight="1">
      <c r="A17" s="10"/>
      <c r="B17" s="11"/>
      <c r="C17" s="11"/>
      <c r="D17" s="12"/>
      <c r="E17" s="319"/>
      <c r="F17" s="198"/>
      <c r="G17" s="19"/>
    </row>
    <row r="18" spans="1:7" ht="9.75" customHeight="1" thickBot="1">
      <c r="A18" s="20">
        <v>1</v>
      </c>
      <c r="B18" s="21">
        <v>2</v>
      </c>
      <c r="C18" s="21">
        <v>3</v>
      </c>
      <c r="D18" s="22" t="s">
        <v>2</v>
      </c>
      <c r="E18" s="153" t="s">
        <v>3</v>
      </c>
      <c r="F18" s="213" t="s">
        <v>19</v>
      </c>
      <c r="G18" s="210" t="s">
        <v>20</v>
      </c>
    </row>
    <row r="19" spans="1:115" s="146" customFormat="1" ht="15.75" customHeight="1">
      <c r="A19" s="118" t="s">
        <v>24</v>
      </c>
      <c r="B19" s="119" t="s">
        <v>36</v>
      </c>
      <c r="C19" s="120" t="s">
        <v>55</v>
      </c>
      <c r="D19" s="121">
        <f>D21+D64</f>
        <v>42603803</v>
      </c>
      <c r="E19" s="121">
        <f>E21+E64</f>
        <v>566173.92</v>
      </c>
      <c r="F19" s="122">
        <f>E19</f>
        <v>566173.92</v>
      </c>
      <c r="G19" s="209">
        <f>D19-E19</f>
        <v>42037629.08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</row>
    <row r="20" spans="1:7" ht="15.75" customHeight="1" thickBot="1">
      <c r="A20" s="29" t="s">
        <v>8</v>
      </c>
      <c r="B20" s="30"/>
      <c r="C20" s="31"/>
      <c r="D20" s="147"/>
      <c r="E20" s="147"/>
      <c r="F20" s="33"/>
      <c r="G20" s="55"/>
    </row>
    <row r="21" spans="1:115" s="146" customFormat="1" ht="15.75" customHeight="1" thickBot="1">
      <c r="A21" s="124" t="s">
        <v>98</v>
      </c>
      <c r="B21" s="123"/>
      <c r="C21" s="126"/>
      <c r="D21" s="121">
        <f>D22+D35+D41+D44+D47+D48+D49+D53+D58</f>
        <v>3752000</v>
      </c>
      <c r="E21" s="121">
        <f>E22+E23+E24+E25+E26+E27+E28+E29+E30+E32+E33+E34+E35+E36+E37+E38+E39+E40+E42+E43+E44+E45+E47+E46+E48+E49+E50+E51+E52+E53+E54+E55+E56+E57+E58+E59+E60+E61+E62+E63</f>
        <v>236866.88</v>
      </c>
      <c r="F21" s="122">
        <f aca="true" t="shared" si="0" ref="F21:F55">E21</f>
        <v>236866.88</v>
      </c>
      <c r="G21" s="128">
        <f aca="true" t="shared" si="1" ref="G21:G55">D21-E21</f>
        <v>3515133.12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</row>
    <row r="22" spans="1:115" s="289" customFormat="1" ht="15.75" customHeight="1" thickBot="1">
      <c r="A22" s="290" t="s">
        <v>166</v>
      </c>
      <c r="B22" s="291"/>
      <c r="C22" s="292" t="s">
        <v>390</v>
      </c>
      <c r="D22" s="298">
        <v>1768000</v>
      </c>
      <c r="E22" s="298"/>
      <c r="F22" s="293"/>
      <c r="G22" s="294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  <c r="BO22" s="288"/>
      <c r="BP22" s="288"/>
      <c r="BQ22" s="288"/>
      <c r="BR22" s="288"/>
      <c r="BS22" s="288"/>
      <c r="BT22" s="288"/>
      <c r="BU22" s="288"/>
      <c r="BV22" s="288"/>
      <c r="BW22" s="288"/>
      <c r="BX22" s="288"/>
      <c r="BY22" s="288"/>
      <c r="BZ22" s="288"/>
      <c r="CA22" s="288"/>
      <c r="CB22" s="288"/>
      <c r="CC22" s="288"/>
      <c r="CD22" s="288"/>
      <c r="CE22" s="288"/>
      <c r="CF22" s="288"/>
      <c r="CG22" s="288"/>
      <c r="CH22" s="288"/>
      <c r="CI22" s="288"/>
      <c r="CJ22" s="288"/>
      <c r="CK22" s="288"/>
      <c r="CL22" s="288"/>
      <c r="CM22" s="288"/>
      <c r="CN22" s="288"/>
      <c r="CO22" s="288"/>
      <c r="CP22" s="288"/>
      <c r="CQ22" s="288"/>
      <c r="CR22" s="288"/>
      <c r="CS22" s="288"/>
      <c r="CT22" s="288"/>
      <c r="CU22" s="288"/>
      <c r="CV22" s="288"/>
      <c r="CW22" s="288"/>
      <c r="CX22" s="288"/>
      <c r="CY22" s="288"/>
      <c r="CZ22" s="288"/>
      <c r="DA22" s="288"/>
      <c r="DB22" s="288"/>
      <c r="DC22" s="288"/>
      <c r="DD22" s="288"/>
      <c r="DE22" s="288"/>
      <c r="DF22" s="288"/>
      <c r="DG22" s="288"/>
      <c r="DH22" s="288"/>
      <c r="DI22" s="288"/>
      <c r="DJ22" s="288"/>
      <c r="DK22" s="288"/>
    </row>
    <row r="23" spans="1:7" ht="15.75" customHeight="1" thickBot="1">
      <c r="A23" s="107" t="s">
        <v>166</v>
      </c>
      <c r="B23" s="30"/>
      <c r="C23" s="56" t="s">
        <v>203</v>
      </c>
      <c r="D23" s="129"/>
      <c r="E23" s="33">
        <v>88823.5</v>
      </c>
      <c r="F23" s="27">
        <f t="shared" si="0"/>
        <v>88823.5</v>
      </c>
      <c r="G23" s="54">
        <f t="shared" si="1"/>
        <v>-88823.5</v>
      </c>
    </row>
    <row r="24" spans="1:7" ht="15.75" customHeight="1" thickBot="1">
      <c r="A24" s="107" t="s">
        <v>166</v>
      </c>
      <c r="B24" s="30"/>
      <c r="C24" s="56" t="s">
        <v>204</v>
      </c>
      <c r="D24" s="32"/>
      <c r="E24" s="32"/>
      <c r="F24" s="27">
        <f t="shared" si="0"/>
        <v>0</v>
      </c>
      <c r="G24" s="54">
        <f t="shared" si="1"/>
        <v>0</v>
      </c>
    </row>
    <row r="25" spans="1:7" ht="15.75" customHeight="1" thickBot="1">
      <c r="A25" s="107" t="s">
        <v>166</v>
      </c>
      <c r="B25" s="30"/>
      <c r="C25" s="56" t="s">
        <v>234</v>
      </c>
      <c r="D25" s="32"/>
      <c r="E25" s="32"/>
      <c r="F25" s="27">
        <f t="shared" si="0"/>
        <v>0</v>
      </c>
      <c r="G25" s="54">
        <f t="shared" si="1"/>
        <v>0</v>
      </c>
    </row>
    <row r="26" spans="1:7" ht="15.75" customHeight="1" thickBot="1">
      <c r="A26" s="107" t="s">
        <v>166</v>
      </c>
      <c r="B26" s="30"/>
      <c r="C26" s="56" t="s">
        <v>224</v>
      </c>
      <c r="D26" s="32"/>
      <c r="E26" s="32"/>
      <c r="F26" s="27">
        <f t="shared" si="0"/>
        <v>0</v>
      </c>
      <c r="G26" s="54">
        <f t="shared" si="1"/>
        <v>0</v>
      </c>
    </row>
    <row r="27" spans="1:7" ht="15.75" customHeight="1" thickBot="1">
      <c r="A27" s="107" t="s">
        <v>166</v>
      </c>
      <c r="B27" s="30"/>
      <c r="C27" s="56" t="s">
        <v>225</v>
      </c>
      <c r="D27" s="32"/>
      <c r="E27" s="32"/>
      <c r="F27" s="27">
        <f t="shared" si="0"/>
        <v>0</v>
      </c>
      <c r="G27" s="54">
        <f t="shared" si="1"/>
        <v>0</v>
      </c>
    </row>
    <row r="28" spans="1:7" ht="26.25" customHeight="1" thickBot="1">
      <c r="A28" s="107" t="s">
        <v>215</v>
      </c>
      <c r="B28" s="30"/>
      <c r="C28" s="56" t="s">
        <v>214</v>
      </c>
      <c r="D28" s="32"/>
      <c r="E28" s="32"/>
      <c r="F28" s="27">
        <f t="shared" si="0"/>
        <v>0</v>
      </c>
      <c r="G28" s="54">
        <f t="shared" si="1"/>
        <v>0</v>
      </c>
    </row>
    <row r="29" spans="1:7" ht="31.5" customHeight="1" thickBot="1">
      <c r="A29" s="107" t="s">
        <v>215</v>
      </c>
      <c r="B29" s="30"/>
      <c r="C29" s="56" t="s">
        <v>205</v>
      </c>
      <c r="D29" s="32"/>
      <c r="E29" s="32"/>
      <c r="F29" s="27">
        <f t="shared" si="0"/>
        <v>0</v>
      </c>
      <c r="G29" s="54">
        <f t="shared" si="1"/>
        <v>0</v>
      </c>
    </row>
    <row r="30" spans="1:7" ht="31.5" customHeight="1" thickBot="1">
      <c r="A30" s="107" t="s">
        <v>215</v>
      </c>
      <c r="B30" s="30"/>
      <c r="C30" s="56" t="s">
        <v>216</v>
      </c>
      <c r="D30" s="32"/>
      <c r="E30" s="32"/>
      <c r="F30" s="27">
        <f t="shared" si="0"/>
        <v>0</v>
      </c>
      <c r="G30" s="54">
        <f t="shared" si="1"/>
        <v>0</v>
      </c>
    </row>
    <row r="31" spans="1:7" ht="27.75" customHeight="1" thickBot="1">
      <c r="A31" s="107" t="s">
        <v>167</v>
      </c>
      <c r="B31" s="30"/>
      <c r="C31" s="56" t="s">
        <v>169</v>
      </c>
      <c r="D31" s="32"/>
      <c r="E31" s="32"/>
      <c r="F31" s="27">
        <f t="shared" si="0"/>
        <v>0</v>
      </c>
      <c r="G31" s="54">
        <f t="shared" si="1"/>
        <v>0</v>
      </c>
    </row>
    <row r="32" spans="1:7" ht="15.75" customHeight="1" thickBot="1">
      <c r="A32" s="107" t="s">
        <v>171</v>
      </c>
      <c r="B32" s="30"/>
      <c r="C32" s="56" t="s">
        <v>172</v>
      </c>
      <c r="D32" s="32"/>
      <c r="E32" s="32"/>
      <c r="F32" s="27">
        <f t="shared" si="0"/>
        <v>0</v>
      </c>
      <c r="G32" s="54">
        <f t="shared" si="1"/>
        <v>0</v>
      </c>
    </row>
    <row r="33" spans="1:7" ht="15.75" customHeight="1" thickBot="1">
      <c r="A33" s="107" t="s">
        <v>171</v>
      </c>
      <c r="B33" s="30"/>
      <c r="C33" s="56" t="s">
        <v>173</v>
      </c>
      <c r="D33" s="32"/>
      <c r="E33" s="32"/>
      <c r="F33" s="27">
        <f t="shared" si="0"/>
        <v>0</v>
      </c>
      <c r="G33" s="54">
        <f t="shared" si="1"/>
        <v>0</v>
      </c>
    </row>
    <row r="34" spans="1:7" ht="15.75" customHeight="1" thickBot="1">
      <c r="A34" s="107" t="s">
        <v>171</v>
      </c>
      <c r="B34" s="30"/>
      <c r="C34" s="56" t="s">
        <v>170</v>
      </c>
      <c r="D34" s="129"/>
      <c r="E34" s="33"/>
      <c r="F34" s="27">
        <f t="shared" si="0"/>
        <v>0</v>
      </c>
      <c r="G34" s="54">
        <f t="shared" si="1"/>
        <v>0</v>
      </c>
    </row>
    <row r="35" spans="1:7" s="288" customFormat="1" ht="15.75" customHeight="1" thickBot="1">
      <c r="A35" s="290" t="s">
        <v>134</v>
      </c>
      <c r="B35" s="295"/>
      <c r="C35" s="292" t="s">
        <v>395</v>
      </c>
      <c r="D35" s="298">
        <v>4000</v>
      </c>
      <c r="E35" s="298"/>
      <c r="F35" s="293">
        <f t="shared" si="0"/>
        <v>0</v>
      </c>
      <c r="G35" s="294">
        <f>D35-E35</f>
        <v>4000</v>
      </c>
    </row>
    <row r="36" spans="1:7" ht="15.75" customHeight="1" thickBot="1">
      <c r="A36" s="107" t="s">
        <v>134</v>
      </c>
      <c r="B36" s="34"/>
      <c r="C36" s="56" t="s">
        <v>142</v>
      </c>
      <c r="D36" s="32"/>
      <c r="E36" s="32"/>
      <c r="F36" s="27">
        <f t="shared" si="0"/>
        <v>0</v>
      </c>
      <c r="G36" s="54">
        <f t="shared" si="1"/>
        <v>0</v>
      </c>
    </row>
    <row r="37" spans="1:7" ht="15.75" customHeight="1" thickBot="1">
      <c r="A37" s="107" t="s">
        <v>134</v>
      </c>
      <c r="B37" s="34"/>
      <c r="C37" s="56" t="s">
        <v>141</v>
      </c>
      <c r="D37" s="32"/>
      <c r="E37" s="32"/>
      <c r="F37" s="27">
        <f t="shared" si="0"/>
        <v>0</v>
      </c>
      <c r="G37" s="54">
        <f t="shared" si="1"/>
        <v>0</v>
      </c>
    </row>
    <row r="38" spans="1:7" ht="15.75" customHeight="1" thickBot="1">
      <c r="A38" s="107" t="s">
        <v>134</v>
      </c>
      <c r="B38" s="34"/>
      <c r="C38" s="56" t="s">
        <v>151</v>
      </c>
      <c r="D38" s="32"/>
      <c r="E38" s="32"/>
      <c r="F38" s="27">
        <f t="shared" si="0"/>
        <v>0</v>
      </c>
      <c r="G38" s="54">
        <f t="shared" si="1"/>
        <v>0</v>
      </c>
    </row>
    <row r="39" spans="1:7" ht="15.75" customHeight="1" thickBot="1">
      <c r="A39" s="107" t="s">
        <v>135</v>
      </c>
      <c r="B39" s="34"/>
      <c r="C39" s="56" t="s">
        <v>143</v>
      </c>
      <c r="D39" s="32"/>
      <c r="E39" s="32"/>
      <c r="F39" s="27">
        <f t="shared" si="0"/>
        <v>0</v>
      </c>
      <c r="G39" s="54">
        <f t="shared" si="1"/>
        <v>0</v>
      </c>
    </row>
    <row r="40" spans="1:7" s="110" customFormat="1" ht="15.75" customHeight="1" thickBot="1">
      <c r="A40" s="107" t="s">
        <v>135</v>
      </c>
      <c r="B40" s="34"/>
      <c r="C40" s="130" t="s">
        <v>144</v>
      </c>
      <c r="D40" s="108"/>
      <c r="E40" s="108"/>
      <c r="F40" s="109">
        <f t="shared" si="0"/>
        <v>0</v>
      </c>
      <c r="G40" s="296">
        <f t="shared" si="1"/>
        <v>0</v>
      </c>
    </row>
    <row r="41" spans="1:7" s="288" customFormat="1" ht="15.75" customHeight="1" thickBot="1">
      <c r="A41" s="290" t="s">
        <v>99</v>
      </c>
      <c r="B41" s="295"/>
      <c r="C41" s="292" t="s">
        <v>396</v>
      </c>
      <c r="D41" s="298">
        <v>65000</v>
      </c>
      <c r="E41" s="298"/>
      <c r="F41" s="293">
        <f t="shared" si="0"/>
        <v>0</v>
      </c>
      <c r="G41" s="294">
        <f>D41-E41</f>
        <v>65000</v>
      </c>
    </row>
    <row r="42" spans="1:7" s="110" customFormat="1" ht="15.75" customHeight="1" thickBot="1">
      <c r="A42" s="107" t="s">
        <v>99</v>
      </c>
      <c r="B42" s="34"/>
      <c r="C42" s="130" t="s">
        <v>145</v>
      </c>
      <c r="D42" s="108"/>
      <c r="E42" s="108">
        <v>9700.38</v>
      </c>
      <c r="F42" s="109">
        <f t="shared" si="0"/>
        <v>9700.38</v>
      </c>
      <c r="G42" s="296">
        <f t="shared" si="1"/>
        <v>-9700.38</v>
      </c>
    </row>
    <row r="43" spans="1:7" ht="15.75" customHeight="1" thickBot="1">
      <c r="A43" s="107" t="s">
        <v>99</v>
      </c>
      <c r="B43" s="34"/>
      <c r="C43" s="56" t="s">
        <v>146</v>
      </c>
      <c r="D43" s="32"/>
      <c r="E43" s="32">
        <v>146.26</v>
      </c>
      <c r="F43" s="27">
        <f t="shared" si="0"/>
        <v>146.26</v>
      </c>
      <c r="G43" s="54">
        <f t="shared" si="1"/>
        <v>-146.26</v>
      </c>
    </row>
    <row r="44" spans="1:7" s="288" customFormat="1" ht="15.75" customHeight="1" thickBot="1">
      <c r="A44" s="290" t="s">
        <v>100</v>
      </c>
      <c r="B44" s="295"/>
      <c r="C44" s="292" t="s">
        <v>391</v>
      </c>
      <c r="D44" s="298">
        <v>20000</v>
      </c>
      <c r="E44" s="298"/>
      <c r="F44" s="293">
        <f t="shared" si="0"/>
        <v>0</v>
      </c>
      <c r="G44" s="294">
        <f t="shared" si="1"/>
        <v>20000</v>
      </c>
    </row>
    <row r="45" spans="1:7" s="110" customFormat="1" ht="15.75" customHeight="1" thickBot="1">
      <c r="A45" s="107" t="s">
        <v>100</v>
      </c>
      <c r="B45" s="34"/>
      <c r="C45" s="130" t="s">
        <v>392</v>
      </c>
      <c r="D45" s="108"/>
      <c r="E45" s="108"/>
      <c r="F45" s="109">
        <f t="shared" si="0"/>
        <v>0</v>
      </c>
      <c r="G45" s="296">
        <f t="shared" si="1"/>
        <v>0</v>
      </c>
    </row>
    <row r="46" spans="1:7" ht="15.75" customHeight="1" thickBot="1">
      <c r="A46" s="107" t="s">
        <v>100</v>
      </c>
      <c r="B46" s="34"/>
      <c r="C46" s="56" t="s">
        <v>236</v>
      </c>
      <c r="D46" s="32"/>
      <c r="E46" s="108"/>
      <c r="F46" s="27">
        <f t="shared" si="0"/>
        <v>0</v>
      </c>
      <c r="G46" s="54">
        <f t="shared" si="1"/>
        <v>0</v>
      </c>
    </row>
    <row r="47" spans="1:7" s="288" customFormat="1" ht="15.75" customHeight="1" thickBot="1">
      <c r="A47" s="290" t="s">
        <v>163</v>
      </c>
      <c r="B47" s="295"/>
      <c r="C47" s="292" t="s">
        <v>174</v>
      </c>
      <c r="D47" s="298">
        <v>160000</v>
      </c>
      <c r="E47" s="108">
        <v>10961.68</v>
      </c>
      <c r="F47" s="293">
        <f t="shared" si="0"/>
        <v>10961.68</v>
      </c>
      <c r="G47" s="294">
        <f t="shared" si="1"/>
        <v>149038.32</v>
      </c>
    </row>
    <row r="48" spans="1:7" s="288" customFormat="1" ht="15.75" customHeight="1" thickBot="1">
      <c r="A48" s="297" t="s">
        <v>393</v>
      </c>
      <c r="B48" s="295"/>
      <c r="C48" s="292" t="s">
        <v>181</v>
      </c>
      <c r="D48" s="298">
        <v>80000</v>
      </c>
      <c r="E48" s="108">
        <v>3385.26</v>
      </c>
      <c r="F48" s="293">
        <f t="shared" si="0"/>
        <v>3385.26</v>
      </c>
      <c r="G48" s="294">
        <f t="shared" si="1"/>
        <v>76614.74</v>
      </c>
    </row>
    <row r="49" spans="1:7" s="288" customFormat="1" ht="24.75" customHeight="1" thickBot="1">
      <c r="A49" s="290" t="s">
        <v>208</v>
      </c>
      <c r="B49" s="295"/>
      <c r="C49" s="292" t="s">
        <v>219</v>
      </c>
      <c r="D49" s="298">
        <v>50000</v>
      </c>
      <c r="E49" s="108"/>
      <c r="F49" s="293">
        <f t="shared" si="0"/>
        <v>0</v>
      </c>
      <c r="G49" s="294">
        <f t="shared" si="1"/>
        <v>50000</v>
      </c>
    </row>
    <row r="50" spans="1:7" ht="23.25" thickBot="1">
      <c r="A50" s="107" t="s">
        <v>218</v>
      </c>
      <c r="B50" s="34"/>
      <c r="C50" s="56" t="s">
        <v>235</v>
      </c>
      <c r="D50" s="32"/>
      <c r="E50" s="108"/>
      <c r="F50" s="27">
        <f t="shared" si="0"/>
        <v>0</v>
      </c>
      <c r="G50" s="54">
        <f t="shared" si="1"/>
        <v>0</v>
      </c>
    </row>
    <row r="51" spans="1:7" ht="13.5" thickBot="1">
      <c r="A51" s="107" t="s">
        <v>160</v>
      </c>
      <c r="B51" s="34"/>
      <c r="C51" s="56" t="s">
        <v>221</v>
      </c>
      <c r="D51" s="32"/>
      <c r="E51" s="108"/>
      <c r="F51" s="27">
        <f t="shared" si="0"/>
        <v>0</v>
      </c>
      <c r="G51" s="54">
        <f t="shared" si="1"/>
        <v>0</v>
      </c>
    </row>
    <row r="52" spans="1:7" ht="13.5" thickBot="1">
      <c r="A52" s="107" t="s">
        <v>160</v>
      </c>
      <c r="B52" s="34"/>
      <c r="C52" s="56" t="s">
        <v>220</v>
      </c>
      <c r="D52" s="32"/>
      <c r="E52" s="108"/>
      <c r="F52" s="27">
        <f t="shared" si="0"/>
        <v>0</v>
      </c>
      <c r="G52" s="54">
        <f t="shared" si="1"/>
        <v>0</v>
      </c>
    </row>
    <row r="53" spans="1:7" s="288" customFormat="1" ht="13.5" thickBot="1">
      <c r="A53" s="290" t="s">
        <v>226</v>
      </c>
      <c r="B53" s="295"/>
      <c r="C53" s="292" t="s">
        <v>227</v>
      </c>
      <c r="D53" s="298">
        <v>1600000</v>
      </c>
      <c r="E53" s="108">
        <v>123849.8</v>
      </c>
      <c r="F53" s="293">
        <f t="shared" si="0"/>
        <v>123849.8</v>
      </c>
      <c r="G53" s="294">
        <f t="shared" si="1"/>
        <v>1476150.2</v>
      </c>
    </row>
    <row r="54" spans="1:7" ht="14.25" customHeight="1" thickBot="1">
      <c r="A54" s="107" t="s">
        <v>168</v>
      </c>
      <c r="B54" s="34"/>
      <c r="C54" s="56" t="s">
        <v>228</v>
      </c>
      <c r="D54" s="32"/>
      <c r="E54" s="108"/>
      <c r="F54" s="27">
        <f t="shared" si="0"/>
        <v>0</v>
      </c>
      <c r="G54" s="54">
        <f t="shared" si="1"/>
        <v>0</v>
      </c>
    </row>
    <row r="55" spans="1:7" ht="15.75" customHeight="1" thickBot="1">
      <c r="A55" s="107" t="s">
        <v>148</v>
      </c>
      <c r="B55" s="34"/>
      <c r="C55" s="56" t="s">
        <v>217</v>
      </c>
      <c r="D55" s="26">
        <v>3000</v>
      </c>
      <c r="E55" s="32"/>
      <c r="F55" s="27">
        <f t="shared" si="0"/>
        <v>0</v>
      </c>
      <c r="G55" s="54">
        <f t="shared" si="1"/>
        <v>3000</v>
      </c>
    </row>
    <row r="56" spans="1:7" ht="15.75" customHeight="1" thickBot="1">
      <c r="A56" s="107" t="s">
        <v>148</v>
      </c>
      <c r="B56" s="34"/>
      <c r="C56" s="56" t="s">
        <v>206</v>
      </c>
      <c r="D56" s="32"/>
      <c r="E56" s="32"/>
      <c r="F56" s="27">
        <f aca="true" t="shared" si="2" ref="F56:F73">E56</f>
        <v>0</v>
      </c>
      <c r="G56" s="54">
        <f aca="true" t="shared" si="3" ref="G56:G73">D56-E56</f>
        <v>0</v>
      </c>
    </row>
    <row r="57" spans="1:7" ht="15.75" customHeight="1" thickBot="1">
      <c r="A57" s="107" t="s">
        <v>148</v>
      </c>
      <c r="B57" s="34"/>
      <c r="C57" s="56" t="s">
        <v>207</v>
      </c>
      <c r="D57" s="32"/>
      <c r="E57" s="32"/>
      <c r="F57" s="27">
        <f t="shared" si="2"/>
        <v>0</v>
      </c>
      <c r="G57" s="54">
        <f t="shared" si="3"/>
        <v>0</v>
      </c>
    </row>
    <row r="58" spans="1:7" s="288" customFormat="1" ht="15.75" customHeight="1" thickBot="1">
      <c r="A58" s="290" t="s">
        <v>162</v>
      </c>
      <c r="B58" s="295"/>
      <c r="C58" s="292" t="s">
        <v>394</v>
      </c>
      <c r="D58" s="298">
        <v>5000</v>
      </c>
      <c r="E58" s="298"/>
      <c r="F58" s="293">
        <f t="shared" si="2"/>
        <v>0</v>
      </c>
      <c r="G58" s="294">
        <f>D58-E58</f>
        <v>5000</v>
      </c>
    </row>
    <row r="59" spans="1:7" ht="15.75" customHeight="1" thickBot="1">
      <c r="A59" s="107" t="s">
        <v>162</v>
      </c>
      <c r="B59" s="34"/>
      <c r="C59" s="56" t="s">
        <v>175</v>
      </c>
      <c r="D59" s="32"/>
      <c r="E59" s="32"/>
      <c r="F59" s="27">
        <f t="shared" si="2"/>
        <v>0</v>
      </c>
      <c r="G59" s="54">
        <f t="shared" si="3"/>
        <v>0</v>
      </c>
    </row>
    <row r="60" spans="1:7" ht="15.75" customHeight="1" thickBot="1">
      <c r="A60" s="107" t="s">
        <v>162</v>
      </c>
      <c r="B60" s="34"/>
      <c r="C60" s="56" t="s">
        <v>176</v>
      </c>
      <c r="D60" s="32"/>
      <c r="E60" s="32"/>
      <c r="F60" s="27">
        <f t="shared" si="2"/>
        <v>0</v>
      </c>
      <c r="G60" s="54">
        <f t="shared" si="3"/>
        <v>0</v>
      </c>
    </row>
    <row r="61" spans="1:7" ht="25.5" customHeight="1" thickBot="1">
      <c r="A61" s="107" t="s">
        <v>229</v>
      </c>
      <c r="B61" s="34"/>
      <c r="C61" s="56" t="s">
        <v>230</v>
      </c>
      <c r="D61" s="32"/>
      <c r="E61" s="32"/>
      <c r="F61" s="27">
        <f t="shared" si="2"/>
        <v>0</v>
      </c>
      <c r="G61" s="54">
        <f t="shared" si="3"/>
        <v>0</v>
      </c>
    </row>
    <row r="62" spans="1:7" ht="25.5" customHeight="1" thickBot="1">
      <c r="A62" s="107" t="s">
        <v>222</v>
      </c>
      <c r="B62" s="34"/>
      <c r="C62" s="56" t="s">
        <v>233</v>
      </c>
      <c r="D62" s="147"/>
      <c r="E62" s="32"/>
      <c r="F62" s="27">
        <f t="shared" si="2"/>
        <v>0</v>
      </c>
      <c r="G62" s="54">
        <f t="shared" si="3"/>
        <v>0</v>
      </c>
    </row>
    <row r="63" spans="1:7" ht="25.5" customHeight="1" thickBot="1">
      <c r="A63" s="107" t="s">
        <v>200</v>
      </c>
      <c r="B63" s="34"/>
      <c r="C63" s="56" t="s">
        <v>193</v>
      </c>
      <c r="D63" s="147"/>
      <c r="E63" s="147"/>
      <c r="F63" s="27">
        <f t="shared" si="2"/>
        <v>0</v>
      </c>
      <c r="G63" s="54">
        <f t="shared" si="3"/>
        <v>0</v>
      </c>
    </row>
    <row r="64" spans="1:115" s="156" customFormat="1" ht="26.25" customHeight="1" thickBot="1">
      <c r="A64" s="124" t="s">
        <v>152</v>
      </c>
      <c r="B64" s="127"/>
      <c r="C64" s="126"/>
      <c r="D64" s="121">
        <f>D65++D66+D67+D68+D69+D70</f>
        <v>38851803</v>
      </c>
      <c r="E64" s="121">
        <f>E65++E66+E67+E68+E69+E70</f>
        <v>329307.04000000004</v>
      </c>
      <c r="F64" s="121">
        <f>F65++F66+F67+F68+F69+F70</f>
        <v>329307.04000000004</v>
      </c>
      <c r="G64" s="128">
        <f t="shared" si="3"/>
        <v>38522495.96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</row>
    <row r="65" spans="1:7" s="110" customFormat="1" ht="37.5" customHeight="1" thickBot="1">
      <c r="A65" s="117" t="s">
        <v>101</v>
      </c>
      <c r="B65" s="34"/>
      <c r="C65" s="130" t="s">
        <v>182</v>
      </c>
      <c r="D65" s="108">
        <v>3450500</v>
      </c>
      <c r="E65" s="140"/>
      <c r="F65" s="27">
        <f t="shared" si="2"/>
        <v>0</v>
      </c>
      <c r="G65" s="54">
        <f t="shared" si="3"/>
        <v>3450500</v>
      </c>
    </row>
    <row r="66" spans="1:7" s="110" customFormat="1" ht="41.25" customHeight="1" thickBot="1">
      <c r="A66" s="117" t="s">
        <v>164</v>
      </c>
      <c r="B66" s="131"/>
      <c r="C66" s="130" t="s">
        <v>183</v>
      </c>
      <c r="D66" s="108">
        <v>34233903</v>
      </c>
      <c r="E66" s="140">
        <v>1426041</v>
      </c>
      <c r="F66" s="27">
        <f t="shared" si="2"/>
        <v>1426041</v>
      </c>
      <c r="G66" s="54">
        <f t="shared" si="3"/>
        <v>32807862</v>
      </c>
    </row>
    <row r="67" spans="1:7" s="110" customFormat="1" ht="27" customHeight="1" thickBot="1">
      <c r="A67" s="132" t="s">
        <v>102</v>
      </c>
      <c r="B67" s="133"/>
      <c r="C67" s="134" t="s">
        <v>186</v>
      </c>
      <c r="D67" s="135">
        <v>156000</v>
      </c>
      <c r="E67" s="141"/>
      <c r="F67" s="27">
        <f t="shared" si="2"/>
        <v>0</v>
      </c>
      <c r="G67" s="54">
        <f t="shared" si="3"/>
        <v>156000</v>
      </c>
    </row>
    <row r="68" spans="1:7" s="110" customFormat="1" ht="30.75" customHeight="1" thickBot="1">
      <c r="A68" s="117" t="s">
        <v>154</v>
      </c>
      <c r="B68" s="133"/>
      <c r="C68" s="136" t="s">
        <v>184</v>
      </c>
      <c r="D68" s="113">
        <v>9800</v>
      </c>
      <c r="E68" s="142"/>
      <c r="F68" s="27">
        <f t="shared" si="2"/>
        <v>0</v>
      </c>
      <c r="G68" s="54">
        <f t="shared" si="3"/>
        <v>9800</v>
      </c>
    </row>
    <row r="69" spans="1:7" s="110" customFormat="1" ht="30.75" customHeight="1" thickBot="1">
      <c r="A69" s="117" t="s">
        <v>238</v>
      </c>
      <c r="B69" s="137"/>
      <c r="C69" s="136" t="s">
        <v>389</v>
      </c>
      <c r="D69" s="113">
        <v>0</v>
      </c>
      <c r="E69" s="142"/>
      <c r="F69" s="27">
        <f t="shared" si="2"/>
        <v>0</v>
      </c>
      <c r="G69" s="54">
        <f t="shared" si="3"/>
        <v>0</v>
      </c>
    </row>
    <row r="70" spans="1:7" s="110" customFormat="1" ht="30.75" customHeight="1" thickBot="1">
      <c r="A70" s="117" t="s">
        <v>159</v>
      </c>
      <c r="B70" s="137"/>
      <c r="C70" s="136" t="s">
        <v>185</v>
      </c>
      <c r="D70" s="113">
        <v>1001600</v>
      </c>
      <c r="E70" s="142">
        <v>-1096733.96</v>
      </c>
      <c r="F70" s="27">
        <f t="shared" si="2"/>
        <v>-1096733.96</v>
      </c>
      <c r="G70" s="54">
        <f t="shared" si="3"/>
        <v>2098333.96</v>
      </c>
    </row>
    <row r="71" spans="1:7" s="110" customFormat="1" ht="30.75" customHeight="1" thickBot="1">
      <c r="A71" s="117" t="s">
        <v>189</v>
      </c>
      <c r="B71" s="137"/>
      <c r="C71" s="136" t="s">
        <v>188</v>
      </c>
      <c r="D71" s="113"/>
      <c r="E71" s="142"/>
      <c r="F71" s="27">
        <f t="shared" si="2"/>
        <v>0</v>
      </c>
      <c r="G71" s="54">
        <f t="shared" si="3"/>
        <v>0</v>
      </c>
    </row>
    <row r="72" spans="1:7" s="110" customFormat="1" ht="93" customHeight="1" thickBot="1">
      <c r="A72" s="117" t="s">
        <v>190</v>
      </c>
      <c r="B72" s="137"/>
      <c r="C72" s="136" t="s">
        <v>191</v>
      </c>
      <c r="D72" s="113"/>
      <c r="E72" s="142"/>
      <c r="F72" s="27">
        <f t="shared" si="2"/>
        <v>0</v>
      </c>
      <c r="G72" s="54">
        <f t="shared" si="3"/>
        <v>0</v>
      </c>
    </row>
    <row r="73" spans="1:7" s="110" customFormat="1" ht="48.75" customHeight="1" thickBot="1">
      <c r="A73" s="117" t="s">
        <v>239</v>
      </c>
      <c r="B73" s="137"/>
      <c r="C73" s="136" t="s">
        <v>223</v>
      </c>
      <c r="D73" s="113"/>
      <c r="E73" s="142"/>
      <c r="F73" s="27">
        <f t="shared" si="2"/>
        <v>0</v>
      </c>
      <c r="G73" s="54">
        <f t="shared" si="3"/>
        <v>0</v>
      </c>
    </row>
    <row r="74" spans="1:7" s="110" customFormat="1" ht="36.75" customHeight="1" thickBot="1">
      <c r="A74" s="117" t="s">
        <v>199</v>
      </c>
      <c r="B74" s="137"/>
      <c r="C74" s="136" t="s">
        <v>201</v>
      </c>
      <c r="D74" s="113"/>
      <c r="E74" s="144"/>
      <c r="F74" s="27"/>
      <c r="G74" s="54"/>
    </row>
    <row r="75" spans="1:7" s="110" customFormat="1" ht="49.5" customHeight="1">
      <c r="A75" s="117" t="s">
        <v>198</v>
      </c>
      <c r="B75" s="137"/>
      <c r="C75" s="136" t="s">
        <v>197</v>
      </c>
      <c r="D75" s="113"/>
      <c r="E75" s="145"/>
      <c r="F75" s="27">
        <f>E75</f>
        <v>0</v>
      </c>
      <c r="G75" s="54">
        <f>D75-E75</f>
        <v>0</v>
      </c>
    </row>
    <row r="76" spans="1:7" s="110" customFormat="1" ht="104.25" customHeight="1">
      <c r="A76" s="57"/>
      <c r="B76" s="112"/>
      <c r="C76" s="138"/>
      <c r="D76" s="114"/>
      <c r="E76" s="216"/>
      <c r="F76" s="115"/>
      <c r="G76" s="115"/>
    </row>
    <row r="77" spans="1:7" s="110" customFormat="1" ht="49.5" customHeight="1">
      <c r="A77" s="57"/>
      <c r="B77" s="112"/>
      <c r="C77" s="138"/>
      <c r="D77" s="114"/>
      <c r="E77" s="216"/>
      <c r="F77" s="115"/>
      <c r="G77" s="115"/>
    </row>
    <row r="78" spans="1:7" s="110" customFormat="1" ht="136.5" customHeight="1">
      <c r="A78" s="57"/>
      <c r="B78" s="112"/>
      <c r="C78" s="138"/>
      <c r="D78" s="114"/>
      <c r="E78" s="216"/>
      <c r="F78" s="115"/>
      <c r="G78" s="115"/>
    </row>
    <row r="79" spans="2:7" ht="15.75" customHeight="1">
      <c r="B79" s="2"/>
      <c r="C79" s="3"/>
      <c r="D79" s="4"/>
      <c r="E79" s="149"/>
      <c r="G79" s="63" t="s">
        <v>59</v>
      </c>
    </row>
    <row r="80" spans="1:7" ht="16.5" customHeight="1">
      <c r="A80" s="6"/>
      <c r="B80" s="2" t="s">
        <v>262</v>
      </c>
      <c r="C80" s="7"/>
      <c r="D80" s="8"/>
      <c r="E80" s="150"/>
      <c r="F80" s="8"/>
      <c r="G80" s="63"/>
    </row>
    <row r="81" spans="1:7" ht="10.5" customHeight="1">
      <c r="A81" s="10"/>
      <c r="B81" s="11"/>
      <c r="C81" s="15"/>
      <c r="D81" s="12"/>
      <c r="E81" s="320" t="s">
        <v>16</v>
      </c>
      <c r="F81" s="53"/>
      <c r="G81" s="17"/>
    </row>
    <row r="82" spans="1:7" ht="10.5" customHeight="1">
      <c r="A82" s="66"/>
      <c r="B82" s="11" t="s">
        <v>25</v>
      </c>
      <c r="C82" s="11" t="s">
        <v>21</v>
      </c>
      <c r="D82" s="12" t="s">
        <v>87</v>
      </c>
      <c r="E82" s="321"/>
      <c r="F82" s="14"/>
      <c r="G82" s="12" t="s">
        <v>4</v>
      </c>
    </row>
    <row r="83" spans="1:7" ht="9.75" customHeight="1">
      <c r="A83" s="11" t="s">
        <v>7</v>
      </c>
      <c r="B83" s="11" t="s">
        <v>26</v>
      </c>
      <c r="C83" s="15" t="s">
        <v>22</v>
      </c>
      <c r="D83" s="12" t="s">
        <v>88</v>
      </c>
      <c r="E83" s="321"/>
      <c r="F83" s="12" t="s">
        <v>16</v>
      </c>
      <c r="G83" s="12" t="s">
        <v>5</v>
      </c>
    </row>
    <row r="84" spans="1:7" ht="10.5" customHeight="1">
      <c r="A84" s="10"/>
      <c r="B84" s="11" t="s">
        <v>27</v>
      </c>
      <c r="C84" s="11" t="s">
        <v>23</v>
      </c>
      <c r="D84" s="12" t="s">
        <v>5</v>
      </c>
      <c r="E84" s="321"/>
      <c r="F84" s="12"/>
      <c r="G84" s="12"/>
    </row>
    <row r="85" spans="1:7" ht="9.75" customHeight="1">
      <c r="A85" s="10"/>
      <c r="B85" s="11"/>
      <c r="C85" s="11"/>
      <c r="D85" s="12"/>
      <c r="E85" s="322"/>
      <c r="F85" s="12"/>
      <c r="G85" s="198"/>
    </row>
    <row r="86" spans="1:7" s="28" customFormat="1" ht="34.5" customHeight="1" thickBot="1">
      <c r="A86" s="20">
        <v>1</v>
      </c>
      <c r="B86" s="21">
        <v>2</v>
      </c>
      <c r="C86" s="21">
        <v>3</v>
      </c>
      <c r="D86" s="22" t="s">
        <v>2</v>
      </c>
      <c r="E86" s="153" t="s">
        <v>3</v>
      </c>
      <c r="F86" s="22" t="s">
        <v>19</v>
      </c>
      <c r="G86" s="23" t="s">
        <v>20</v>
      </c>
    </row>
    <row r="87" spans="1:7" ht="27.75" customHeight="1">
      <c r="A87" s="67" t="s">
        <v>28</v>
      </c>
      <c r="B87" s="24" t="s">
        <v>37</v>
      </c>
      <c r="C87" s="25" t="s">
        <v>55</v>
      </c>
      <c r="D87" s="105"/>
      <c r="E87" s="154">
        <f>E89</f>
        <v>-985078.43</v>
      </c>
      <c r="F87" s="154"/>
      <c r="G87" s="69"/>
    </row>
    <row r="88" spans="1:7" ht="30" customHeight="1">
      <c r="A88" s="57" t="s">
        <v>40</v>
      </c>
      <c r="B88" s="70"/>
      <c r="C88" s="71"/>
      <c r="D88" s="72"/>
      <c r="E88" s="163"/>
      <c r="F88" s="163"/>
      <c r="G88" s="74"/>
    </row>
    <row r="89" spans="1:7" ht="23.25" customHeight="1">
      <c r="A89" s="75" t="s">
        <v>62</v>
      </c>
      <c r="B89" s="76" t="s">
        <v>41</v>
      </c>
      <c r="C89" s="36" t="s">
        <v>55</v>
      </c>
      <c r="D89" s="36"/>
      <c r="E89" s="147">
        <f>E91-E92</f>
        <v>-985078.43</v>
      </c>
      <c r="F89" s="147"/>
      <c r="G89" s="78"/>
    </row>
    <row r="90" spans="1:7" ht="10.5" customHeight="1">
      <c r="A90" s="57" t="s">
        <v>39</v>
      </c>
      <c r="B90" s="70"/>
      <c r="C90" s="72"/>
      <c r="D90" s="72"/>
      <c r="E90" s="163"/>
      <c r="F90" s="163"/>
      <c r="G90" s="80"/>
    </row>
    <row r="91" spans="1:7" ht="14.25" customHeight="1">
      <c r="A91" s="75" t="s">
        <v>137</v>
      </c>
      <c r="B91" s="81"/>
      <c r="C91" s="36" t="s">
        <v>178</v>
      </c>
      <c r="D91" s="36"/>
      <c r="E91" s="164">
        <f>(E19)</f>
        <v>566173.92</v>
      </c>
      <c r="F91" s="164"/>
      <c r="G91" s="82"/>
    </row>
    <row r="92" spans="1:7" ht="18" customHeight="1">
      <c r="A92" s="75" t="s">
        <v>138</v>
      </c>
      <c r="B92" s="81"/>
      <c r="C92" s="36" t="s">
        <v>179</v>
      </c>
      <c r="D92" s="36"/>
      <c r="E92" s="147">
        <f>Лист2!F10</f>
        <v>1551252.35</v>
      </c>
      <c r="F92" s="147"/>
      <c r="G92" s="82"/>
    </row>
    <row r="93" spans="1:7" ht="15" customHeight="1">
      <c r="A93" s="75"/>
      <c r="B93" s="81"/>
      <c r="C93" s="36"/>
      <c r="D93" s="36"/>
      <c r="E93" s="147"/>
      <c r="F93" s="147"/>
      <c r="G93" s="82"/>
    </row>
    <row r="94" spans="1:7" ht="21" customHeight="1">
      <c r="A94" s="75"/>
      <c r="B94" s="34"/>
      <c r="C94" s="36"/>
      <c r="D94" s="36"/>
      <c r="E94" s="165"/>
      <c r="F94" s="56"/>
      <c r="G94" s="82"/>
    </row>
    <row r="95" spans="1:7" ht="21.75" customHeight="1">
      <c r="A95" s="75" t="s">
        <v>63</v>
      </c>
      <c r="B95" s="30" t="s">
        <v>42</v>
      </c>
      <c r="C95" s="36" t="s">
        <v>55</v>
      </c>
      <c r="D95" s="36"/>
      <c r="E95" s="165"/>
      <c r="F95" s="56"/>
      <c r="G95" s="82"/>
    </row>
    <row r="96" spans="1:7" ht="12.75" customHeight="1">
      <c r="A96" s="57" t="s">
        <v>39</v>
      </c>
      <c r="B96" s="70"/>
      <c r="C96" s="72"/>
      <c r="D96" s="72"/>
      <c r="E96" s="166"/>
      <c r="F96" s="79"/>
      <c r="G96" s="80"/>
    </row>
    <row r="97" spans="1:7" ht="18" customHeight="1">
      <c r="A97" s="75"/>
      <c r="B97" s="76"/>
      <c r="C97" s="36"/>
      <c r="D97" s="36"/>
      <c r="E97" s="165"/>
      <c r="F97" s="56"/>
      <c r="G97" s="82"/>
    </row>
    <row r="98" spans="1:7" ht="18.75" customHeight="1">
      <c r="A98" s="75"/>
      <c r="B98" s="76"/>
      <c r="C98" s="36"/>
      <c r="D98" s="36"/>
      <c r="E98" s="165"/>
      <c r="F98" s="56"/>
      <c r="G98" s="82"/>
    </row>
    <row r="99" spans="1:7" ht="20.25" customHeight="1">
      <c r="A99" s="75" t="s">
        <v>54</v>
      </c>
      <c r="B99" s="30" t="s">
        <v>38</v>
      </c>
      <c r="C99" s="36"/>
      <c r="D99" s="36"/>
      <c r="E99" s="165" t="s">
        <v>55</v>
      </c>
      <c r="F99" s="56"/>
      <c r="G99" s="83"/>
    </row>
    <row r="100" spans="1:7" ht="21.75" customHeight="1">
      <c r="A100" s="75" t="s">
        <v>56</v>
      </c>
      <c r="B100" s="30" t="s">
        <v>44</v>
      </c>
      <c r="C100" s="36"/>
      <c r="D100" s="36"/>
      <c r="E100" s="155"/>
      <c r="F100" s="56"/>
      <c r="G100" s="82" t="s">
        <v>55</v>
      </c>
    </row>
    <row r="101" spans="1:7" ht="28.5" customHeight="1">
      <c r="A101" s="75" t="s">
        <v>57</v>
      </c>
      <c r="B101" s="30" t="s">
        <v>45</v>
      </c>
      <c r="C101" s="36"/>
      <c r="D101" s="36"/>
      <c r="E101" s="165" t="s">
        <v>55</v>
      </c>
      <c r="F101" s="56"/>
      <c r="G101" s="82" t="s">
        <v>55</v>
      </c>
    </row>
    <row r="102" spans="1:7" ht="36" customHeight="1">
      <c r="A102" s="75" t="s">
        <v>72</v>
      </c>
      <c r="B102" s="70" t="s">
        <v>47</v>
      </c>
      <c r="C102" s="36" t="s">
        <v>55</v>
      </c>
      <c r="D102" s="72" t="s">
        <v>55</v>
      </c>
      <c r="E102" s="165" t="s">
        <v>55</v>
      </c>
      <c r="F102" s="73"/>
      <c r="G102" s="80" t="s">
        <v>55</v>
      </c>
    </row>
    <row r="103" spans="1:7" ht="14.25" customHeight="1">
      <c r="A103" s="75" t="s">
        <v>71</v>
      </c>
      <c r="B103" s="30" t="s">
        <v>48</v>
      </c>
      <c r="C103" s="84" t="s">
        <v>55</v>
      </c>
      <c r="D103" s="84" t="s">
        <v>55</v>
      </c>
      <c r="E103" s="167"/>
      <c r="F103" s="85"/>
      <c r="G103" s="83" t="s">
        <v>55</v>
      </c>
    </row>
    <row r="104" spans="1:7" ht="23.25" customHeight="1">
      <c r="A104" s="57" t="s">
        <v>39</v>
      </c>
      <c r="B104" s="70"/>
      <c r="C104" s="72"/>
      <c r="D104" s="72"/>
      <c r="E104" s="168"/>
      <c r="F104" s="73"/>
      <c r="G104" s="80"/>
    </row>
    <row r="105" spans="1:7" ht="26.25" customHeight="1">
      <c r="A105" s="75" t="s">
        <v>67</v>
      </c>
      <c r="B105" s="76" t="s">
        <v>49</v>
      </c>
      <c r="C105" s="56" t="s">
        <v>55</v>
      </c>
      <c r="D105" s="36" t="s">
        <v>55</v>
      </c>
      <c r="E105" s="169"/>
      <c r="F105" s="77"/>
      <c r="G105" s="82" t="s">
        <v>55</v>
      </c>
    </row>
    <row r="106" spans="1:7" ht="27.75" customHeight="1" thickBot="1">
      <c r="A106" s="86" t="s">
        <v>68</v>
      </c>
      <c r="B106" s="87" t="s">
        <v>50</v>
      </c>
      <c r="C106" s="88" t="s">
        <v>55</v>
      </c>
      <c r="D106" s="89" t="s">
        <v>55</v>
      </c>
      <c r="E106" s="170"/>
      <c r="F106" s="90"/>
      <c r="G106" s="91" t="s">
        <v>55</v>
      </c>
    </row>
    <row r="107" spans="1:7" ht="27.75" customHeight="1" hidden="1">
      <c r="A107" s="57"/>
      <c r="B107" s="92"/>
      <c r="C107" s="58"/>
      <c r="D107" s="58"/>
      <c r="E107" s="171"/>
      <c r="F107" s="93"/>
      <c r="G107" s="58"/>
    </row>
    <row r="108" spans="1:7" ht="18" customHeight="1" hidden="1">
      <c r="A108" s="57"/>
      <c r="B108" s="92"/>
      <c r="C108" s="58"/>
      <c r="D108" s="58"/>
      <c r="E108" s="172"/>
      <c r="F108" s="63" t="s">
        <v>256</v>
      </c>
      <c r="G108" s="58"/>
    </row>
    <row r="109" spans="1:7" ht="27" customHeight="1" hidden="1">
      <c r="A109" s="94"/>
      <c r="B109" s="95"/>
      <c r="C109" s="96"/>
      <c r="D109" s="96"/>
      <c r="E109" s="173"/>
      <c r="F109" s="63"/>
      <c r="G109" s="96"/>
    </row>
    <row r="110" spans="1:7" ht="10.5" customHeight="1" hidden="1">
      <c r="A110" s="10"/>
      <c r="B110" s="15"/>
      <c r="C110" s="15"/>
      <c r="D110" s="12"/>
      <c r="E110" s="174"/>
      <c r="F110" s="53"/>
      <c r="G110" s="13"/>
    </row>
    <row r="111" spans="1:7" ht="10.5" customHeight="1" hidden="1">
      <c r="A111" s="66"/>
      <c r="B111" s="11" t="s">
        <v>25</v>
      </c>
      <c r="C111" s="11" t="s">
        <v>21</v>
      </c>
      <c r="D111" s="12" t="s">
        <v>87</v>
      </c>
      <c r="E111" s="151" t="s">
        <v>69</v>
      </c>
      <c r="F111" s="14"/>
      <c r="G111" s="13" t="s">
        <v>4</v>
      </c>
    </row>
    <row r="112" spans="1:7" ht="10.5" customHeight="1" hidden="1">
      <c r="A112" s="11" t="s">
        <v>7</v>
      </c>
      <c r="B112" s="11" t="s">
        <v>26</v>
      </c>
      <c r="C112" s="15" t="s">
        <v>22</v>
      </c>
      <c r="D112" s="12" t="s">
        <v>88</v>
      </c>
      <c r="E112" s="152" t="s">
        <v>70</v>
      </c>
      <c r="F112" s="12" t="s">
        <v>16</v>
      </c>
      <c r="G112" s="13" t="s">
        <v>5</v>
      </c>
    </row>
    <row r="113" spans="1:7" ht="10.5" customHeight="1" hidden="1">
      <c r="A113" s="10"/>
      <c r="B113" s="11" t="s">
        <v>27</v>
      </c>
      <c r="C113" s="11" t="s">
        <v>23</v>
      </c>
      <c r="D113" s="12" t="s">
        <v>5</v>
      </c>
      <c r="E113" s="152" t="s">
        <v>60</v>
      </c>
      <c r="F113" s="12"/>
      <c r="G113" s="13"/>
    </row>
    <row r="114" spans="1:7" ht="12.75" customHeight="1" hidden="1">
      <c r="A114" s="10"/>
      <c r="B114" s="11"/>
      <c r="C114" s="11"/>
      <c r="D114" s="12"/>
      <c r="E114" s="152" t="s">
        <v>61</v>
      </c>
      <c r="F114" s="12"/>
      <c r="G114" s="13"/>
    </row>
    <row r="115" spans="1:7" ht="27.75" customHeight="1" hidden="1" thickBot="1">
      <c r="A115" s="20">
        <v>1</v>
      </c>
      <c r="B115" s="21">
        <v>2</v>
      </c>
      <c r="C115" s="21">
        <v>3</v>
      </c>
      <c r="D115" s="22" t="s">
        <v>2</v>
      </c>
      <c r="E115" s="153" t="s">
        <v>3</v>
      </c>
      <c r="F115" s="22" t="s">
        <v>19</v>
      </c>
      <c r="G115" s="23" t="s">
        <v>20</v>
      </c>
    </row>
    <row r="116" spans="1:7" ht="21" customHeight="1">
      <c r="A116" s="75" t="s">
        <v>73</v>
      </c>
      <c r="B116" s="70" t="s">
        <v>51</v>
      </c>
      <c r="C116" s="84" t="s">
        <v>55</v>
      </c>
      <c r="D116" s="36" t="s">
        <v>55</v>
      </c>
      <c r="E116" s="165" t="s">
        <v>55</v>
      </c>
      <c r="F116" s="84"/>
      <c r="G116" s="83" t="s">
        <v>55</v>
      </c>
    </row>
    <row r="117" spans="1:7" ht="12.75">
      <c r="A117" s="57" t="s">
        <v>40</v>
      </c>
      <c r="B117" s="70"/>
      <c r="C117" s="98"/>
      <c r="D117" s="72"/>
      <c r="E117" s="166"/>
      <c r="F117" s="18"/>
      <c r="G117" s="99"/>
    </row>
    <row r="118" spans="1:7" ht="25.5" customHeight="1">
      <c r="A118" s="75" t="s">
        <v>93</v>
      </c>
      <c r="B118" s="76" t="s">
        <v>52</v>
      </c>
      <c r="C118" s="72" t="s">
        <v>55</v>
      </c>
      <c r="D118" s="79" t="s">
        <v>55</v>
      </c>
      <c r="E118" s="175" t="s">
        <v>55</v>
      </c>
      <c r="F118" s="79"/>
      <c r="G118" s="80" t="s">
        <v>55</v>
      </c>
    </row>
    <row r="119" spans="1:7" ht="23.25" thickBot="1">
      <c r="A119" s="75" t="s">
        <v>94</v>
      </c>
      <c r="B119" s="87" t="s">
        <v>53</v>
      </c>
      <c r="C119" s="89" t="s">
        <v>55</v>
      </c>
      <c r="D119" s="88" t="s">
        <v>55</v>
      </c>
      <c r="E119" s="176" t="s">
        <v>55</v>
      </c>
      <c r="F119" s="88"/>
      <c r="G119" s="91" t="s">
        <v>55</v>
      </c>
    </row>
    <row r="120" spans="1:7" ht="7.5" customHeight="1">
      <c r="A120" s="57"/>
      <c r="B120" s="92"/>
      <c r="C120" s="58"/>
      <c r="D120" s="58"/>
      <c r="E120" s="172"/>
      <c r="F120" s="58"/>
      <c r="G120" s="58"/>
    </row>
    <row r="121" spans="1:7" ht="20.25" customHeight="1">
      <c r="A121" s="100" t="s">
        <v>195</v>
      </c>
      <c r="B121" s="100"/>
      <c r="C121" s="96" t="s">
        <v>196</v>
      </c>
      <c r="D121" s="60"/>
      <c r="E121" s="177"/>
      <c r="F121" s="58"/>
      <c r="G121" s="58"/>
    </row>
    <row r="122" spans="1:7" ht="9.75" customHeight="1">
      <c r="A122" s="3" t="s">
        <v>192</v>
      </c>
      <c r="B122" s="3"/>
      <c r="C122" s="4"/>
      <c r="D122" s="101"/>
      <c r="E122" s="178"/>
      <c r="F122" s="101"/>
      <c r="G122" s="101"/>
    </row>
    <row r="123" spans="4:7" ht="7.5" customHeight="1">
      <c r="D123" s="101"/>
      <c r="E123" s="178"/>
      <c r="F123" s="101"/>
      <c r="G123" s="101"/>
    </row>
    <row r="124" spans="1:7" ht="9.75" customHeight="1">
      <c r="A124" s="3" t="s">
        <v>240</v>
      </c>
      <c r="B124" s="3"/>
      <c r="C124" s="4"/>
      <c r="D124" s="101"/>
      <c r="E124" s="178"/>
      <c r="F124" s="101"/>
      <c r="G124" s="101"/>
    </row>
    <row r="125" spans="1:7" ht="11.25" customHeight="1">
      <c r="A125" s="3" t="s">
        <v>194</v>
      </c>
      <c r="B125" s="3"/>
      <c r="C125" s="4"/>
      <c r="D125" s="101"/>
      <c r="E125" s="178"/>
      <c r="F125" s="101"/>
      <c r="G125" s="101"/>
    </row>
    <row r="126" spans="1:7" ht="23.25" customHeight="1">
      <c r="A126" s="3"/>
      <c r="B126" s="3"/>
      <c r="C126" s="59"/>
      <c r="D126" s="101"/>
      <c r="E126" s="179"/>
      <c r="F126" s="101"/>
      <c r="G126" s="103"/>
    </row>
    <row r="127" spans="1:7" ht="9.75" customHeight="1">
      <c r="A127" s="106" t="s">
        <v>468</v>
      </c>
      <c r="D127" s="101"/>
      <c r="E127" s="178"/>
      <c r="F127" s="101"/>
      <c r="G127" s="103"/>
    </row>
    <row r="128" spans="4:7" ht="12.75" customHeight="1">
      <c r="D128" s="101"/>
      <c r="E128" s="178"/>
      <c r="F128" s="101"/>
      <c r="G128" s="103"/>
    </row>
    <row r="129" spans="1:7" ht="12.75">
      <c r="A129" s="59"/>
      <c r="B129" s="59"/>
      <c r="C129" s="61"/>
      <c r="D129" s="62"/>
      <c r="E129" s="162"/>
      <c r="F129" s="62"/>
      <c r="G129" s="62"/>
    </row>
  </sheetData>
  <sheetProtection/>
  <mergeCells count="6">
    <mergeCell ref="A2:D2"/>
    <mergeCell ref="E13:E17"/>
    <mergeCell ref="E81:E85"/>
    <mergeCell ref="B1:G1"/>
    <mergeCell ref="A9:B9"/>
    <mergeCell ref="A10:G10"/>
  </mergeCells>
  <printOptions/>
  <pageMargins left="0.39" right="0.42" top="0.19" bottom="0.36" header="0.17" footer="8.1"/>
  <pageSetup fitToHeight="10" fitToWidth="1" horizontalDpi="600" verticalDpi="600" orientation="portrait" pageOrder="overThenDown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6"/>
  <sheetViews>
    <sheetView zoomScale="120" zoomScaleNormal="120" zoomScalePageLayoutView="0" workbookViewId="0" topLeftCell="A1">
      <selection activeCell="D233" sqref="D233:F233"/>
    </sheetView>
  </sheetViews>
  <sheetFormatPr defaultColWidth="9.00390625" defaultRowHeight="12.75"/>
  <cols>
    <col min="1" max="1" width="31.375" style="1" customWidth="1"/>
    <col min="2" max="2" width="4.625" style="1" customWidth="1"/>
    <col min="3" max="3" width="20.75390625" style="1" customWidth="1"/>
    <col min="4" max="4" width="11.625" style="155" customWidth="1"/>
    <col min="5" max="5" width="12.375" style="155" hidden="1" customWidth="1"/>
    <col min="6" max="6" width="14.625" style="155" customWidth="1"/>
    <col min="7" max="8" width="4.125" style="1" hidden="1" customWidth="1"/>
    <col min="9" max="9" width="11.625" style="1" hidden="1" customWidth="1"/>
    <col min="10" max="10" width="13.625" style="1" customWidth="1"/>
    <col min="11" max="11" width="12.75390625" style="1" hidden="1" customWidth="1"/>
    <col min="12" max="16384" width="9.125" style="1" customWidth="1"/>
  </cols>
  <sheetData>
    <row r="1" spans="2:11" ht="15">
      <c r="B1" s="2"/>
      <c r="C1" s="143"/>
      <c r="D1" s="181" t="s">
        <v>75</v>
      </c>
      <c r="E1" s="149"/>
      <c r="F1" s="4" t="s">
        <v>86</v>
      </c>
      <c r="G1" s="4"/>
      <c r="H1" s="4"/>
      <c r="I1" s="4"/>
      <c r="J1" s="4"/>
      <c r="K1" s="5"/>
    </row>
    <row r="2" spans="1:11" ht="14.25">
      <c r="A2" s="6"/>
      <c r="B2" s="6"/>
      <c r="C2" s="327" t="s">
        <v>260</v>
      </c>
      <c r="D2" s="327"/>
      <c r="E2" s="327"/>
      <c r="F2" s="327"/>
      <c r="G2" s="327"/>
      <c r="H2" s="327"/>
      <c r="I2" s="8"/>
      <c r="J2" s="8"/>
      <c r="K2" s="9"/>
    </row>
    <row r="3" spans="1:11" ht="12" customHeight="1">
      <c r="A3" s="10"/>
      <c r="B3" s="11"/>
      <c r="C3" s="211"/>
      <c r="D3" s="151"/>
      <c r="E3" s="183"/>
      <c r="F3" s="331" t="s">
        <v>10</v>
      </c>
      <c r="G3" s="332"/>
      <c r="H3" s="332"/>
      <c r="I3" s="333"/>
      <c r="J3" s="328" t="s">
        <v>257</v>
      </c>
      <c r="K3" s="197"/>
    </row>
    <row r="4" spans="1:11" ht="9.75" customHeight="1">
      <c r="A4" s="11"/>
      <c r="B4" s="11" t="s">
        <v>25</v>
      </c>
      <c r="C4" s="186" t="s">
        <v>76</v>
      </c>
      <c r="D4" s="182" t="s">
        <v>87</v>
      </c>
      <c r="E4" s="183" t="s">
        <v>77</v>
      </c>
      <c r="F4" s="334"/>
      <c r="G4" s="335"/>
      <c r="H4" s="335"/>
      <c r="I4" s="336"/>
      <c r="J4" s="329"/>
      <c r="K4" s="16"/>
    </row>
    <row r="5" spans="1:11" ht="11.25" customHeight="1">
      <c r="A5" s="10"/>
      <c r="B5" s="11" t="s">
        <v>26</v>
      </c>
      <c r="C5" s="186" t="s">
        <v>258</v>
      </c>
      <c r="D5" s="182" t="s">
        <v>88</v>
      </c>
      <c r="E5" s="182" t="s">
        <v>78</v>
      </c>
      <c r="F5" s="334"/>
      <c r="G5" s="335"/>
      <c r="H5" s="335"/>
      <c r="I5" s="336"/>
      <c r="J5" s="329"/>
      <c r="K5" s="13" t="s">
        <v>79</v>
      </c>
    </row>
    <row r="6" spans="1:11" ht="11.25" customHeight="1">
      <c r="A6" s="11" t="s">
        <v>7</v>
      </c>
      <c r="B6" s="11" t="s">
        <v>27</v>
      </c>
      <c r="C6" s="186" t="s">
        <v>259</v>
      </c>
      <c r="D6" s="182" t="s">
        <v>5</v>
      </c>
      <c r="E6" s="152" t="s">
        <v>80</v>
      </c>
      <c r="F6" s="334"/>
      <c r="G6" s="335"/>
      <c r="H6" s="335"/>
      <c r="I6" s="336"/>
      <c r="J6" s="329"/>
      <c r="K6" s="13" t="s">
        <v>81</v>
      </c>
    </row>
    <row r="7" spans="1:11" ht="10.5" customHeight="1">
      <c r="A7" s="10"/>
      <c r="B7" s="11"/>
      <c r="C7" s="186"/>
      <c r="D7" s="182"/>
      <c r="E7" s="152"/>
      <c r="F7" s="334"/>
      <c r="G7" s="335"/>
      <c r="H7" s="335"/>
      <c r="I7" s="336"/>
      <c r="J7" s="329"/>
      <c r="K7" s="13" t="s">
        <v>78</v>
      </c>
    </row>
    <row r="8" spans="1:11" ht="11.25" customHeight="1">
      <c r="A8" s="10"/>
      <c r="B8" s="11"/>
      <c r="C8" s="187"/>
      <c r="D8" s="212"/>
      <c r="E8" s="152" t="s">
        <v>155</v>
      </c>
      <c r="F8" s="337"/>
      <c r="G8" s="338"/>
      <c r="H8" s="338"/>
      <c r="I8" s="339"/>
      <c r="J8" s="330"/>
      <c r="K8" s="13" t="s">
        <v>80</v>
      </c>
    </row>
    <row r="9" spans="1:11" ht="13.5" thickBot="1">
      <c r="A9" s="229">
        <v>1</v>
      </c>
      <c r="B9" s="230">
        <v>2</v>
      </c>
      <c r="C9" s="230">
        <v>3</v>
      </c>
      <c r="D9" s="151" t="s">
        <v>2</v>
      </c>
      <c r="E9" s="231" t="s">
        <v>3</v>
      </c>
      <c r="F9" s="231" t="s">
        <v>17</v>
      </c>
      <c r="G9" s="17" t="s">
        <v>18</v>
      </c>
      <c r="H9" s="17" t="s">
        <v>19</v>
      </c>
      <c r="I9" s="17" t="s">
        <v>20</v>
      </c>
      <c r="J9" s="17" t="s">
        <v>3</v>
      </c>
      <c r="K9" s="23" t="s">
        <v>82</v>
      </c>
    </row>
    <row r="10" spans="1:11" s="28" customFormat="1" ht="15" customHeight="1" thickBot="1">
      <c r="A10" s="232" t="s">
        <v>83</v>
      </c>
      <c r="B10" s="233" t="s">
        <v>84</v>
      </c>
      <c r="C10" s="233" t="s">
        <v>55</v>
      </c>
      <c r="D10" s="234">
        <f>D12+D16+D20+D23+D26+D29+D33+D37+D40+D43+D46+D50+D54+D61+D64+D67+D72+D78+D82+D85+D88+D91+D95+D98+D101+D203+D109+D113+D117+D121+D128+D132+D141+D145+D152+D156+D160+D163+D166+D170+D173+D176+D179+D182+D185+D188+D191+D194+D197+D200</f>
        <v>64348337.16</v>
      </c>
      <c r="E10" s="234" t="e">
        <f>E12+E16+E20+E23+E26+E29+E33+E37+E40+E43+E46+E50+E54+E61+E64+E67+E72+E78+E82+E85+E88+E91+E95+E98+E101+E203+E109+E113+E117+E121+E128+E132+E141+E145+E152+E156+E160+E163+E166+E170+E173+E176+E179+E182+E185+E188+E191+E194+E197+E200</f>
        <v>#REF!</v>
      </c>
      <c r="F10" s="234">
        <f>F12+F16+F20+F23+F26+F29+F33+F37+F40+F43+F46+F50+F54+F61+F64+F67+F72+F78+F82+F85+F88+F91+F95+F98+F101+F203+F109+F113+F117+F121+F128+F132+F141+F145+F152+F156+F160+F163+F166+F170+F173+F176+F179+F182+F185+F188+F191+F194+F197+F200</f>
        <v>1551252.35</v>
      </c>
      <c r="G10" s="234">
        <f>G12+G16+G20+G23+G26+G29+G33+G37+G40+G43+G46+G50+G54+G61+G64+G67+G72+G78+G82+G85+G88+G91+G95+G98+G101+G109+G113+G117+G121+G128+G132+G141+G145+G152+G156+G160+G163+G166+G170+G173+G176+G179+G182+G185+G188+G191+G194+G197+G200</f>
        <v>0</v>
      </c>
      <c r="H10" s="234">
        <f>H12+H16+H20+H23+H26+H29+H33+H37+H40+H43+H46+H50+H54+H61+H64+H67+H72+H78+H82+H85+H88+H91+H95+H98+H101+H109+H113+H117+H121+H128+H132+H141+H145+H152+H156+H160+H163+H166+H170+H173+H176+H179+H182+H185+H188+H191+H194+H197+H200</f>
        <v>0</v>
      </c>
      <c r="I10" s="234">
        <f>I12+I16+I20+I23+I26+I29+I33+I37+I40+I43+I46+I50+I54+I61+I64+I67+I72+I78+I82+I85+I88+I91+I95+I98+I101+I109+I113+I117+I121+I128+I132+I141+I145+I152+I156+I160+I163+I166+I170+I173+I176+I179+I182+I185+I188+I191+I194+I197+I200</f>
        <v>1567117.83</v>
      </c>
      <c r="J10" s="234">
        <f>J12+J16+J20+J23+J26+J29+J33+J37+J40+J43+J46+J50+J54+J61+J64+J67+J72+J78+J82+J85+J88+J91+J95+J98+J101+J109+J113+J117+J121+J128+J132+J141+J145+J152+J156+J160+J163+J166+J170+J173+J176+J179+J182+J185+J188+J191+J194+J197+J200</f>
        <v>62644681.809999995</v>
      </c>
      <c r="K10" s="199" t="e">
        <f>E10-I10</f>
        <v>#REF!</v>
      </c>
    </row>
    <row r="11" spans="1:11" ht="15" customHeight="1" thickBot="1">
      <c r="A11" s="235" t="s">
        <v>8</v>
      </c>
      <c r="B11" s="236"/>
      <c r="C11" s="236"/>
      <c r="D11" s="237"/>
      <c r="E11" s="237"/>
      <c r="F11" s="238"/>
      <c r="G11" s="239"/>
      <c r="H11" s="239"/>
      <c r="I11" s="239"/>
      <c r="J11" s="239"/>
      <c r="K11" s="200"/>
    </row>
    <row r="12" spans="1:11" s="35" customFormat="1" ht="47.25" customHeight="1" thickBot="1">
      <c r="A12" s="240" t="s">
        <v>329</v>
      </c>
      <c r="B12" s="241"/>
      <c r="C12" s="242" t="s">
        <v>299</v>
      </c>
      <c r="D12" s="243">
        <f>D13+D14</f>
        <v>2611000</v>
      </c>
      <c r="E12" s="243">
        <v>0</v>
      </c>
      <c r="F12" s="243">
        <f>F13</f>
        <v>0</v>
      </c>
      <c r="G12" s="244"/>
      <c r="H12" s="244"/>
      <c r="I12" s="243">
        <f>F12</f>
        <v>0</v>
      </c>
      <c r="J12" s="243">
        <f>D12-F12</f>
        <v>2611000</v>
      </c>
      <c r="K12" s="199">
        <f>E12-I12</f>
        <v>0</v>
      </c>
    </row>
    <row r="13" spans="1:11" s="224" customFormat="1" ht="18" customHeight="1" thickBot="1">
      <c r="A13" s="250" t="s">
        <v>117</v>
      </c>
      <c r="B13" s="246"/>
      <c r="C13" s="252" t="s">
        <v>300</v>
      </c>
      <c r="D13" s="249">
        <v>1617900</v>
      </c>
      <c r="E13" s="248">
        <v>0</v>
      </c>
      <c r="F13" s="249">
        <f>F17+F18</f>
        <v>0</v>
      </c>
      <c r="G13" s="249"/>
      <c r="H13" s="249"/>
      <c r="I13" s="249">
        <f>F13</f>
        <v>0</v>
      </c>
      <c r="J13" s="249">
        <v>0</v>
      </c>
      <c r="K13" s="225">
        <f>E13-I13</f>
        <v>0</v>
      </c>
    </row>
    <row r="14" spans="1:11" s="224" customFormat="1" ht="18" customHeight="1" thickBot="1">
      <c r="A14" s="250" t="s">
        <v>117</v>
      </c>
      <c r="B14" s="246"/>
      <c r="C14" s="252" t="s">
        <v>300</v>
      </c>
      <c r="D14" s="249">
        <v>993100</v>
      </c>
      <c r="E14" s="249">
        <v>993100</v>
      </c>
      <c r="F14" s="249">
        <v>0</v>
      </c>
      <c r="G14" s="249">
        <v>993100</v>
      </c>
      <c r="H14" s="249">
        <v>993100</v>
      </c>
      <c r="I14" s="249">
        <v>993100</v>
      </c>
      <c r="J14" s="249">
        <v>0</v>
      </c>
      <c r="K14" s="223"/>
    </row>
    <row r="15" spans="1:11" s="224" customFormat="1" ht="15" customHeight="1" thickBot="1">
      <c r="A15" s="250"/>
      <c r="B15" s="246"/>
      <c r="C15" s="252"/>
      <c r="D15" s="249"/>
      <c r="E15" s="248"/>
      <c r="F15" s="248"/>
      <c r="G15" s="249"/>
      <c r="H15" s="249"/>
      <c r="I15" s="248"/>
      <c r="J15" s="248"/>
      <c r="K15" s="223"/>
    </row>
    <row r="16" spans="1:11" s="35" customFormat="1" ht="47.25" customHeight="1" thickBot="1">
      <c r="A16" s="240" t="s">
        <v>330</v>
      </c>
      <c r="B16" s="241"/>
      <c r="C16" s="242" t="s">
        <v>299</v>
      </c>
      <c r="D16" s="243">
        <f>D17+D18</f>
        <v>0</v>
      </c>
      <c r="E16" s="243">
        <v>0</v>
      </c>
      <c r="F16" s="243">
        <f>F17+F18</f>
        <v>0</v>
      </c>
      <c r="G16" s="244"/>
      <c r="H16" s="244"/>
      <c r="I16" s="243">
        <f>F16</f>
        <v>0</v>
      </c>
      <c r="J16" s="243">
        <f>D16-I16</f>
        <v>0</v>
      </c>
      <c r="K16" s="199">
        <f>E16-I16</f>
        <v>0</v>
      </c>
    </row>
    <row r="17" spans="1:11" s="35" customFormat="1" ht="18.75" customHeight="1" thickBot="1">
      <c r="A17" s="250" t="s">
        <v>156</v>
      </c>
      <c r="B17" s="251"/>
      <c r="C17" s="252" t="s">
        <v>300</v>
      </c>
      <c r="D17" s="249">
        <v>0</v>
      </c>
      <c r="E17" s="249">
        <v>27422.92</v>
      </c>
      <c r="F17" s="249">
        <v>0</v>
      </c>
      <c r="G17" s="253"/>
      <c r="H17" s="253"/>
      <c r="I17" s="253">
        <f>F17</f>
        <v>0</v>
      </c>
      <c r="J17" s="253">
        <f>D17-I17</f>
        <v>0</v>
      </c>
      <c r="K17" s="201">
        <f>E17-I17</f>
        <v>27422.92</v>
      </c>
    </row>
    <row r="18" spans="1:11" s="28" customFormat="1" ht="17.25" customHeight="1" thickBot="1">
      <c r="A18" s="250" t="s">
        <v>156</v>
      </c>
      <c r="B18" s="254"/>
      <c r="C18" s="252" t="s">
        <v>300</v>
      </c>
      <c r="D18" s="249">
        <v>0</v>
      </c>
      <c r="E18" s="249">
        <v>6854.51</v>
      </c>
      <c r="F18" s="249">
        <v>0</v>
      </c>
      <c r="G18" s="253"/>
      <c r="H18" s="253"/>
      <c r="I18" s="253">
        <f>F18</f>
        <v>0</v>
      </c>
      <c r="J18" s="253">
        <f>D18-I18</f>
        <v>0</v>
      </c>
      <c r="K18" s="201">
        <f>J18</f>
        <v>0</v>
      </c>
    </row>
    <row r="19" spans="1:11" s="28" customFormat="1" ht="13.5" customHeight="1" thickBot="1">
      <c r="A19" s="250"/>
      <c r="B19" s="255"/>
      <c r="C19" s="256"/>
      <c r="D19" s="249"/>
      <c r="E19" s="249"/>
      <c r="F19" s="249"/>
      <c r="G19" s="248"/>
      <c r="H19" s="257"/>
      <c r="I19" s="253"/>
      <c r="J19" s="253"/>
      <c r="K19" s="205"/>
    </row>
    <row r="20" spans="1:11" s="35" customFormat="1" ht="39.75" customHeight="1" thickBot="1">
      <c r="A20" s="240" t="s">
        <v>397</v>
      </c>
      <c r="B20" s="241"/>
      <c r="C20" s="242" t="s">
        <v>331</v>
      </c>
      <c r="D20" s="243">
        <f>D21</f>
        <v>0</v>
      </c>
      <c r="E20" s="243">
        <v>0</v>
      </c>
      <c r="F20" s="243">
        <f>F21</f>
        <v>0</v>
      </c>
      <c r="G20" s="244"/>
      <c r="H20" s="244"/>
      <c r="I20" s="243">
        <f>F20</f>
        <v>0</v>
      </c>
      <c r="J20" s="243">
        <f>D20-I20</f>
        <v>0</v>
      </c>
      <c r="K20" s="199">
        <f>E20-I20</f>
        <v>0</v>
      </c>
    </row>
    <row r="21" spans="1:11" s="224" customFormat="1" ht="33.75" customHeight="1" thickBot="1">
      <c r="A21" s="250" t="s">
        <v>126</v>
      </c>
      <c r="B21" s="246"/>
      <c r="C21" s="252" t="s">
        <v>301</v>
      </c>
      <c r="D21" s="249">
        <v>0</v>
      </c>
      <c r="E21" s="249">
        <v>0</v>
      </c>
      <c r="F21" s="249">
        <f>F181+F183</f>
        <v>0</v>
      </c>
      <c r="G21" s="249"/>
      <c r="H21" s="249"/>
      <c r="I21" s="249">
        <f>F21</f>
        <v>0</v>
      </c>
      <c r="J21" s="249">
        <f>D21-I21</f>
        <v>0</v>
      </c>
      <c r="K21" s="225">
        <f>E21-I21</f>
        <v>0</v>
      </c>
    </row>
    <row r="22" spans="1:11" s="224" customFormat="1" ht="13.5" customHeight="1" thickBot="1">
      <c r="A22" s="245"/>
      <c r="B22" s="246"/>
      <c r="C22" s="247"/>
      <c r="D22" s="248"/>
      <c r="E22" s="248"/>
      <c r="F22" s="248"/>
      <c r="G22" s="249"/>
      <c r="H22" s="249"/>
      <c r="I22" s="248"/>
      <c r="J22" s="248"/>
      <c r="K22" s="225"/>
    </row>
    <row r="23" spans="1:11" s="218" customFormat="1" ht="51.75" customHeight="1" thickBot="1">
      <c r="A23" s="240" t="s">
        <v>410</v>
      </c>
      <c r="B23" s="258"/>
      <c r="C23" s="242" t="s">
        <v>411</v>
      </c>
      <c r="D23" s="243">
        <f>D24</f>
        <v>3643</v>
      </c>
      <c r="E23" s="243">
        <v>0</v>
      </c>
      <c r="F23" s="243">
        <f>F24</f>
        <v>0</v>
      </c>
      <c r="G23" s="243"/>
      <c r="H23" s="243"/>
      <c r="I23" s="243">
        <f>F23</f>
        <v>0</v>
      </c>
      <c r="J23" s="243">
        <f>D23-I23</f>
        <v>3643</v>
      </c>
      <c r="K23" s="217">
        <f>E23-I23</f>
        <v>0</v>
      </c>
    </row>
    <row r="24" spans="1:11" s="221" customFormat="1" ht="18" customHeight="1" thickBot="1">
      <c r="A24" s="250" t="s">
        <v>414</v>
      </c>
      <c r="B24" s="259"/>
      <c r="C24" s="252" t="s">
        <v>416</v>
      </c>
      <c r="D24" s="249">
        <v>3643</v>
      </c>
      <c r="E24" s="249">
        <v>0</v>
      </c>
      <c r="F24" s="249">
        <v>0</v>
      </c>
      <c r="G24" s="249"/>
      <c r="H24" s="249"/>
      <c r="I24" s="249">
        <f>F24</f>
        <v>0</v>
      </c>
      <c r="J24" s="249">
        <f>D24-I24</f>
        <v>3643</v>
      </c>
      <c r="K24" s="220">
        <f>E24-I24</f>
        <v>0</v>
      </c>
    </row>
    <row r="25" spans="1:11" s="221" customFormat="1" ht="16.5" customHeight="1" thickBot="1">
      <c r="A25" s="245"/>
      <c r="B25" s="259"/>
      <c r="C25" s="247"/>
      <c r="D25" s="248"/>
      <c r="E25" s="248"/>
      <c r="F25" s="248"/>
      <c r="G25" s="248"/>
      <c r="H25" s="248"/>
      <c r="I25" s="248"/>
      <c r="J25" s="248"/>
      <c r="K25" s="220"/>
    </row>
    <row r="26" spans="1:11" s="28" customFormat="1" ht="73.5" customHeight="1" thickBot="1">
      <c r="A26" s="240" t="s">
        <v>412</v>
      </c>
      <c r="B26" s="258"/>
      <c r="C26" s="242" t="s">
        <v>415</v>
      </c>
      <c r="D26" s="243">
        <f>D27</f>
        <v>8500</v>
      </c>
      <c r="E26" s="243">
        <v>0</v>
      </c>
      <c r="F26" s="243">
        <f>F27</f>
        <v>0</v>
      </c>
      <c r="G26" s="243"/>
      <c r="H26" s="243"/>
      <c r="I26" s="243">
        <f>F26</f>
        <v>0</v>
      </c>
      <c r="J26" s="243">
        <f>D26-I26</f>
        <v>8500</v>
      </c>
      <c r="K26" s="199">
        <f>E26-I26</f>
        <v>0</v>
      </c>
    </row>
    <row r="27" spans="1:11" s="227" customFormat="1" ht="18" customHeight="1" thickBot="1">
      <c r="A27" s="250" t="s">
        <v>414</v>
      </c>
      <c r="B27" s="259"/>
      <c r="C27" s="252" t="s">
        <v>417</v>
      </c>
      <c r="D27" s="249">
        <v>8500</v>
      </c>
      <c r="E27" s="249">
        <v>0</v>
      </c>
      <c r="F27" s="249">
        <v>0</v>
      </c>
      <c r="G27" s="249"/>
      <c r="H27" s="249"/>
      <c r="I27" s="249">
        <f>F27</f>
        <v>0</v>
      </c>
      <c r="J27" s="249">
        <f>D27-I27</f>
        <v>8500</v>
      </c>
      <c r="K27" s="225">
        <f>E27-I27</f>
        <v>0</v>
      </c>
    </row>
    <row r="28" spans="1:11" s="28" customFormat="1" ht="13.5" customHeight="1" thickBot="1">
      <c r="A28" s="260"/>
      <c r="B28" s="255"/>
      <c r="C28" s="261"/>
      <c r="D28" s="257"/>
      <c r="E28" s="257"/>
      <c r="F28" s="257"/>
      <c r="G28" s="257"/>
      <c r="H28" s="257"/>
      <c r="I28" s="257"/>
      <c r="J28" s="257"/>
      <c r="K28" s="202"/>
    </row>
    <row r="29" spans="1:11" s="28" customFormat="1" ht="28.5" customHeight="1" thickBot="1">
      <c r="A29" s="240" t="s">
        <v>332</v>
      </c>
      <c r="B29" s="258"/>
      <c r="C29" s="242" t="s">
        <v>291</v>
      </c>
      <c r="D29" s="243">
        <f>D30+D31</f>
        <v>0</v>
      </c>
      <c r="E29" s="243">
        <f>E30+E31</f>
        <v>48057.36</v>
      </c>
      <c r="F29" s="243">
        <f>F30+F31</f>
        <v>0</v>
      </c>
      <c r="G29" s="243"/>
      <c r="H29" s="243"/>
      <c r="I29" s="243">
        <f>F29</f>
        <v>0</v>
      </c>
      <c r="J29" s="243">
        <f>D29-I29</f>
        <v>0</v>
      </c>
      <c r="K29" s="199">
        <f>E29-I29</f>
        <v>48057.36</v>
      </c>
    </row>
    <row r="30" spans="1:11" s="35" customFormat="1" ht="17.25" customHeight="1" thickBot="1">
      <c r="A30" s="250" t="s">
        <v>110</v>
      </c>
      <c r="B30" s="251"/>
      <c r="C30" s="256" t="s">
        <v>292</v>
      </c>
      <c r="D30" s="249">
        <v>0</v>
      </c>
      <c r="E30" s="249">
        <v>34903.52</v>
      </c>
      <c r="F30" s="249">
        <v>0</v>
      </c>
      <c r="G30" s="253"/>
      <c r="H30" s="253"/>
      <c r="I30" s="253">
        <f>F30</f>
        <v>0</v>
      </c>
      <c r="J30" s="253">
        <f>D30-I30</f>
        <v>0</v>
      </c>
      <c r="K30" s="201">
        <f>E30-I30</f>
        <v>34903.52</v>
      </c>
    </row>
    <row r="31" spans="1:11" s="35" customFormat="1" ht="17.25" customHeight="1" thickBot="1">
      <c r="A31" s="250" t="s">
        <v>110</v>
      </c>
      <c r="B31" s="254"/>
      <c r="C31" s="256" t="s">
        <v>293</v>
      </c>
      <c r="D31" s="249">
        <v>0</v>
      </c>
      <c r="E31" s="249">
        <v>13153.84</v>
      </c>
      <c r="F31" s="249">
        <v>0</v>
      </c>
      <c r="G31" s="253"/>
      <c r="H31" s="253"/>
      <c r="I31" s="253">
        <f>F31</f>
        <v>0</v>
      </c>
      <c r="J31" s="253">
        <f>D31-I31</f>
        <v>0</v>
      </c>
      <c r="K31" s="201">
        <f>J31</f>
        <v>0</v>
      </c>
    </row>
    <row r="32" spans="1:11" s="28" customFormat="1" ht="15" customHeight="1" thickBot="1">
      <c r="A32" s="250"/>
      <c r="B32" s="254"/>
      <c r="C32" s="256"/>
      <c r="D32" s="249"/>
      <c r="E32" s="249"/>
      <c r="F32" s="249"/>
      <c r="G32" s="253"/>
      <c r="H32" s="253"/>
      <c r="I32" s="253"/>
      <c r="J32" s="253"/>
      <c r="K32" s="201"/>
    </row>
    <row r="33" spans="1:11" s="28" customFormat="1" ht="27.75" customHeight="1" thickBot="1">
      <c r="A33" s="240" t="s">
        <v>333</v>
      </c>
      <c r="B33" s="258"/>
      <c r="C33" s="242" t="s">
        <v>294</v>
      </c>
      <c r="D33" s="243">
        <f>D34+D35</f>
        <v>0</v>
      </c>
      <c r="E33" s="243" t="e">
        <f>E34+E35+#REF!+#REF!</f>
        <v>#REF!</v>
      </c>
      <c r="F33" s="243">
        <f>F34+F35</f>
        <v>0</v>
      </c>
      <c r="G33" s="243"/>
      <c r="H33" s="243"/>
      <c r="I33" s="243">
        <f>F33</f>
        <v>0</v>
      </c>
      <c r="J33" s="243">
        <f>D33-I33</f>
        <v>0</v>
      </c>
      <c r="K33" s="199" t="e">
        <f>E33-I33</f>
        <v>#REF!</v>
      </c>
    </row>
    <row r="34" spans="1:11" s="35" customFormat="1" ht="15" customHeight="1" thickBot="1">
      <c r="A34" s="250" t="s">
        <v>110</v>
      </c>
      <c r="B34" s="254"/>
      <c r="C34" s="252" t="s">
        <v>295</v>
      </c>
      <c r="D34" s="249">
        <v>0</v>
      </c>
      <c r="E34" s="249">
        <v>34903.52</v>
      </c>
      <c r="F34" s="249">
        <v>0</v>
      </c>
      <c r="G34" s="253"/>
      <c r="H34" s="253"/>
      <c r="I34" s="253">
        <f>F34</f>
        <v>0</v>
      </c>
      <c r="J34" s="253">
        <f>D34-I34</f>
        <v>0</v>
      </c>
      <c r="K34" s="201">
        <f>E34-I34</f>
        <v>34903.52</v>
      </c>
    </row>
    <row r="35" spans="1:11" s="35" customFormat="1" ht="15" customHeight="1" thickBot="1">
      <c r="A35" s="250" t="s">
        <v>110</v>
      </c>
      <c r="B35" s="254"/>
      <c r="C35" s="252" t="s">
        <v>334</v>
      </c>
      <c r="D35" s="249">
        <v>0</v>
      </c>
      <c r="E35" s="249">
        <v>13153.84</v>
      </c>
      <c r="F35" s="249">
        <v>0</v>
      </c>
      <c r="G35" s="253"/>
      <c r="H35" s="253"/>
      <c r="I35" s="253">
        <f>F35</f>
        <v>0</v>
      </c>
      <c r="J35" s="253">
        <f>D35-I35</f>
        <v>0</v>
      </c>
      <c r="K35" s="201">
        <f>E35-I35</f>
        <v>13153.84</v>
      </c>
    </row>
    <row r="36" spans="1:11" s="35" customFormat="1" ht="11.25" customHeight="1" thickBot="1">
      <c r="A36" s="250"/>
      <c r="B36" s="251"/>
      <c r="C36" s="256"/>
      <c r="D36" s="249"/>
      <c r="E36" s="249"/>
      <c r="F36" s="249"/>
      <c r="G36" s="253"/>
      <c r="H36" s="253"/>
      <c r="I36" s="253"/>
      <c r="J36" s="253"/>
      <c r="K36" s="201"/>
    </row>
    <row r="37" spans="1:11" s="227" customFormat="1" ht="37.5" customHeight="1" thickBot="1">
      <c r="A37" s="240" t="s">
        <v>335</v>
      </c>
      <c r="B37" s="258"/>
      <c r="C37" s="242" t="s">
        <v>375</v>
      </c>
      <c r="D37" s="243">
        <f>D38</f>
        <v>0</v>
      </c>
      <c r="E37" s="243" t="e">
        <f>#REF!</f>
        <v>#REF!</v>
      </c>
      <c r="F37" s="243">
        <f>F38</f>
        <v>0</v>
      </c>
      <c r="G37" s="243"/>
      <c r="H37" s="243"/>
      <c r="I37" s="243">
        <f>F37</f>
        <v>0</v>
      </c>
      <c r="J37" s="243">
        <f>D37-I37</f>
        <v>0</v>
      </c>
      <c r="K37" s="226" t="e">
        <f>E37-I37</f>
        <v>#REF!</v>
      </c>
    </row>
    <row r="38" spans="1:11" s="227" customFormat="1" ht="20.25" customHeight="1" thickBot="1">
      <c r="A38" s="250" t="s">
        <v>110</v>
      </c>
      <c r="B38" s="259"/>
      <c r="C38" s="252" t="s">
        <v>298</v>
      </c>
      <c r="D38" s="249">
        <v>0</v>
      </c>
      <c r="E38" s="249" t="e">
        <f>#REF!</f>
        <v>#REF!</v>
      </c>
      <c r="F38" s="249">
        <v>0</v>
      </c>
      <c r="G38" s="249"/>
      <c r="H38" s="249"/>
      <c r="I38" s="249">
        <f>F38</f>
        <v>0</v>
      </c>
      <c r="J38" s="249">
        <f>D38-I38</f>
        <v>0</v>
      </c>
      <c r="K38" s="226"/>
    </row>
    <row r="39" spans="1:11" s="227" customFormat="1" ht="14.25" customHeight="1" thickBot="1">
      <c r="A39" s="286"/>
      <c r="B39" s="286"/>
      <c r="C39" s="286"/>
      <c r="D39" s="286"/>
      <c r="E39" s="286"/>
      <c r="F39" s="286"/>
      <c r="G39" s="286"/>
      <c r="H39" s="286"/>
      <c r="I39" s="286"/>
      <c r="J39" s="286"/>
      <c r="K39" s="226" t="e">
        <f>E38-I38</f>
        <v>#REF!</v>
      </c>
    </row>
    <row r="40" spans="1:11" s="28" customFormat="1" ht="38.25" customHeight="1" thickBot="1">
      <c r="A40" s="240" t="s">
        <v>365</v>
      </c>
      <c r="B40" s="258"/>
      <c r="C40" s="242" t="s">
        <v>336</v>
      </c>
      <c r="D40" s="243">
        <f>D41</f>
        <v>0</v>
      </c>
      <c r="E40" s="243">
        <v>0</v>
      </c>
      <c r="F40" s="243">
        <f>F41</f>
        <v>0</v>
      </c>
      <c r="G40" s="243"/>
      <c r="H40" s="243"/>
      <c r="I40" s="243">
        <f>F40</f>
        <v>0</v>
      </c>
      <c r="J40" s="243">
        <f>D40-I40</f>
        <v>0</v>
      </c>
      <c r="K40" s="199">
        <f>E40-I40</f>
        <v>0</v>
      </c>
    </row>
    <row r="41" spans="1:11" s="227" customFormat="1" ht="20.25" customHeight="1" thickBot="1">
      <c r="A41" s="250" t="s">
        <v>131</v>
      </c>
      <c r="B41" s="259"/>
      <c r="C41" s="252" t="s">
        <v>296</v>
      </c>
      <c r="D41" s="249">
        <v>0</v>
      </c>
      <c r="E41" s="249">
        <v>0</v>
      </c>
      <c r="F41" s="249">
        <v>0</v>
      </c>
      <c r="G41" s="249"/>
      <c r="H41" s="249"/>
      <c r="I41" s="249">
        <f>F41</f>
        <v>0</v>
      </c>
      <c r="J41" s="249">
        <f>D41-I41</f>
        <v>0</v>
      </c>
      <c r="K41" s="225">
        <f>E41-I41</f>
        <v>0</v>
      </c>
    </row>
    <row r="42" spans="1:11" s="28" customFormat="1" ht="15" customHeight="1" thickBot="1">
      <c r="A42" s="260"/>
      <c r="B42" s="255"/>
      <c r="C42" s="261"/>
      <c r="D42" s="257"/>
      <c r="E42" s="257"/>
      <c r="F42" s="257"/>
      <c r="G42" s="257"/>
      <c r="H42" s="257"/>
      <c r="I42" s="257"/>
      <c r="J42" s="257"/>
      <c r="K42" s="202"/>
    </row>
    <row r="43" spans="1:11" s="28" customFormat="1" ht="28.5" customHeight="1" thickBot="1">
      <c r="A43" s="240" t="s">
        <v>337</v>
      </c>
      <c r="B43" s="258"/>
      <c r="C43" s="242" t="s">
        <v>338</v>
      </c>
      <c r="D43" s="243">
        <f>D44</f>
        <v>0</v>
      </c>
      <c r="E43" s="243">
        <v>0</v>
      </c>
      <c r="F43" s="243">
        <f>F44</f>
        <v>0</v>
      </c>
      <c r="G43" s="243"/>
      <c r="H43" s="243"/>
      <c r="I43" s="243">
        <f>F43</f>
        <v>0</v>
      </c>
      <c r="J43" s="243">
        <f>D43-I43</f>
        <v>0</v>
      </c>
      <c r="K43" s="199">
        <f>E43-I43</f>
        <v>0</v>
      </c>
    </row>
    <row r="44" spans="1:11" s="227" customFormat="1" ht="18.75" customHeight="1" thickBot="1">
      <c r="A44" s="250" t="s">
        <v>131</v>
      </c>
      <c r="B44" s="259"/>
      <c r="C44" s="252" t="s">
        <v>297</v>
      </c>
      <c r="D44" s="249">
        <v>0</v>
      </c>
      <c r="E44" s="249">
        <v>0</v>
      </c>
      <c r="F44" s="249">
        <v>0</v>
      </c>
      <c r="G44" s="249"/>
      <c r="H44" s="249"/>
      <c r="I44" s="249">
        <f>F44</f>
        <v>0</v>
      </c>
      <c r="J44" s="249">
        <f>D44-I44</f>
        <v>0</v>
      </c>
      <c r="K44" s="225">
        <f>E44-I44</f>
        <v>0</v>
      </c>
    </row>
    <row r="45" spans="1:11" s="227" customFormat="1" ht="13.5" customHeight="1" thickBot="1">
      <c r="A45" s="245"/>
      <c r="B45" s="259"/>
      <c r="C45" s="247"/>
      <c r="D45" s="248"/>
      <c r="E45" s="248"/>
      <c r="F45" s="248"/>
      <c r="G45" s="248"/>
      <c r="H45" s="248"/>
      <c r="I45" s="248"/>
      <c r="J45" s="248"/>
      <c r="K45" s="225"/>
    </row>
    <row r="46" spans="1:11" s="28" customFormat="1" ht="33.75" customHeight="1" thickBot="1">
      <c r="A46" s="262" t="s">
        <v>339</v>
      </c>
      <c r="B46" s="263"/>
      <c r="C46" s="242" t="s">
        <v>264</v>
      </c>
      <c r="D46" s="243">
        <f>D47+D48</f>
        <v>1254401</v>
      </c>
      <c r="E46" s="243">
        <f>E47+E48</f>
        <v>1274389.0599999998</v>
      </c>
      <c r="F46" s="243">
        <f>F47+F48</f>
        <v>184189.14</v>
      </c>
      <c r="G46" s="243"/>
      <c r="H46" s="243"/>
      <c r="I46" s="243">
        <f>F46</f>
        <v>184189.14</v>
      </c>
      <c r="J46" s="243">
        <f>D46-I46</f>
        <v>1070211.8599999999</v>
      </c>
      <c r="K46" s="199">
        <f>E46-I46</f>
        <v>1090199.92</v>
      </c>
    </row>
    <row r="47" spans="1:11" s="35" customFormat="1" ht="15" customHeight="1" thickBot="1">
      <c r="A47" s="250" t="s">
        <v>104</v>
      </c>
      <c r="B47" s="251"/>
      <c r="C47" s="256" t="s">
        <v>265</v>
      </c>
      <c r="D47" s="249">
        <v>963442</v>
      </c>
      <c r="E47" s="249">
        <v>1071259.63</v>
      </c>
      <c r="F47" s="249">
        <v>184189.14</v>
      </c>
      <c r="G47" s="253"/>
      <c r="H47" s="253"/>
      <c r="I47" s="253">
        <f>F47</f>
        <v>184189.14</v>
      </c>
      <c r="J47" s="253">
        <f>D47-I47</f>
        <v>779252.86</v>
      </c>
      <c r="K47" s="201">
        <f>E47-I47</f>
        <v>887070.4899999999</v>
      </c>
    </row>
    <row r="48" spans="1:11" s="35" customFormat="1" ht="14.25" customHeight="1" thickBot="1">
      <c r="A48" s="250" t="s">
        <v>108</v>
      </c>
      <c r="B48" s="254"/>
      <c r="C48" s="256" t="s">
        <v>266</v>
      </c>
      <c r="D48" s="249">
        <v>290959</v>
      </c>
      <c r="E48" s="249">
        <v>203129.43</v>
      </c>
      <c r="F48" s="249">
        <v>0</v>
      </c>
      <c r="G48" s="253"/>
      <c r="H48" s="253"/>
      <c r="I48" s="253">
        <f>F48</f>
        <v>0</v>
      </c>
      <c r="J48" s="253">
        <f>D48-I48</f>
        <v>290959</v>
      </c>
      <c r="K48" s="201">
        <f>E48-I48</f>
        <v>203129.43</v>
      </c>
    </row>
    <row r="49" spans="1:11" s="28" customFormat="1" ht="12.75" customHeight="1" thickBot="1">
      <c r="A49" s="260"/>
      <c r="B49" s="255"/>
      <c r="C49" s="264"/>
      <c r="D49" s="248"/>
      <c r="E49" s="248"/>
      <c r="F49" s="248"/>
      <c r="G49" s="257"/>
      <c r="H49" s="257"/>
      <c r="I49" s="257"/>
      <c r="J49" s="253"/>
      <c r="K49" s="201"/>
    </row>
    <row r="50" spans="1:11" s="28" customFormat="1" ht="36.75" customHeight="1" thickBot="1">
      <c r="A50" s="240" t="s">
        <v>340</v>
      </c>
      <c r="B50" s="258"/>
      <c r="C50" s="242" t="s">
        <v>267</v>
      </c>
      <c r="D50" s="243">
        <f>D51+D52</f>
        <v>4365881</v>
      </c>
      <c r="E50" s="243">
        <f>E51+E52</f>
        <v>4862449.27</v>
      </c>
      <c r="F50" s="243">
        <f>F51+F52</f>
        <v>795922.01</v>
      </c>
      <c r="G50" s="243"/>
      <c r="H50" s="243"/>
      <c r="I50" s="243">
        <f>F50</f>
        <v>795922.01</v>
      </c>
      <c r="J50" s="243">
        <f>D50-I50</f>
        <v>3569958.99</v>
      </c>
      <c r="K50" s="199">
        <f>E50-I50</f>
        <v>4066527.26</v>
      </c>
    </row>
    <row r="51" spans="1:11" s="35" customFormat="1" ht="15" customHeight="1" thickBot="1">
      <c r="A51" s="250" t="s">
        <v>104</v>
      </c>
      <c r="B51" s="251"/>
      <c r="C51" s="256" t="s">
        <v>268</v>
      </c>
      <c r="D51" s="249">
        <v>3353211</v>
      </c>
      <c r="E51" s="249">
        <v>3675899.26</v>
      </c>
      <c r="F51" s="249">
        <v>786636.85</v>
      </c>
      <c r="G51" s="253"/>
      <c r="H51" s="253"/>
      <c r="I51" s="253">
        <f>F51</f>
        <v>786636.85</v>
      </c>
      <c r="J51" s="253">
        <f>D51-I51</f>
        <v>2566574.15</v>
      </c>
      <c r="K51" s="201">
        <f>E51-I51</f>
        <v>2889262.4099999997</v>
      </c>
    </row>
    <row r="52" spans="1:11" s="35" customFormat="1" ht="15" customHeight="1" thickBot="1">
      <c r="A52" s="250" t="s">
        <v>108</v>
      </c>
      <c r="B52" s="254"/>
      <c r="C52" s="256" t="s">
        <v>269</v>
      </c>
      <c r="D52" s="249">
        <v>1012670</v>
      </c>
      <c r="E52" s="249">
        <v>1186550.01</v>
      </c>
      <c r="F52" s="249">
        <v>9285.16</v>
      </c>
      <c r="G52" s="253"/>
      <c r="H52" s="253"/>
      <c r="I52" s="253">
        <f>F52</f>
        <v>9285.16</v>
      </c>
      <c r="J52" s="253">
        <f>D52-I52</f>
        <v>1003384.84</v>
      </c>
      <c r="K52" s="201">
        <f>E52-I52</f>
        <v>1177264.85</v>
      </c>
    </row>
    <row r="53" spans="1:11" s="28" customFormat="1" ht="12" customHeight="1" thickBot="1">
      <c r="A53" s="260"/>
      <c r="B53" s="255"/>
      <c r="C53" s="261"/>
      <c r="D53" s="248"/>
      <c r="E53" s="248"/>
      <c r="F53" s="248"/>
      <c r="G53" s="257"/>
      <c r="H53" s="257"/>
      <c r="I53" s="257"/>
      <c r="J53" s="257"/>
      <c r="K53" s="202"/>
    </row>
    <row r="54" spans="1:11" s="28" customFormat="1" ht="48.75" customHeight="1" thickBot="1">
      <c r="A54" s="240" t="s">
        <v>341</v>
      </c>
      <c r="B54" s="258"/>
      <c r="C54" s="242" t="s">
        <v>270</v>
      </c>
      <c r="D54" s="243">
        <f>D55+D56+D57+D58+D59</f>
        <v>20000</v>
      </c>
      <c r="E54" s="243">
        <f>E58+E59+E57+E56</f>
        <v>107696.61000000002</v>
      </c>
      <c r="F54" s="243">
        <f>F55+F56+F57+F58+F59</f>
        <v>8584.5</v>
      </c>
      <c r="G54" s="243"/>
      <c r="H54" s="243"/>
      <c r="I54" s="243">
        <f aca="true" t="shared" si="0" ref="I54:I59">F54</f>
        <v>8584.5</v>
      </c>
      <c r="J54" s="243">
        <f aca="true" t="shared" si="1" ref="J54:J59">D54-I54</f>
        <v>11415.5</v>
      </c>
      <c r="K54" s="199">
        <f aca="true" t="shared" si="2" ref="K54:K59">E54-I54</f>
        <v>99112.11000000002</v>
      </c>
    </row>
    <row r="55" spans="1:11" s="28" customFormat="1" ht="15" customHeight="1" thickBot="1">
      <c r="A55" s="250" t="s">
        <v>106</v>
      </c>
      <c r="B55" s="265"/>
      <c r="C55" s="252" t="s">
        <v>274</v>
      </c>
      <c r="D55" s="249">
        <v>0</v>
      </c>
      <c r="E55" s="249">
        <v>2618</v>
      </c>
      <c r="F55" s="249">
        <v>0</v>
      </c>
      <c r="G55" s="249"/>
      <c r="H55" s="249"/>
      <c r="I55" s="249">
        <f t="shared" si="0"/>
        <v>0</v>
      </c>
      <c r="J55" s="249">
        <f t="shared" si="1"/>
        <v>0</v>
      </c>
      <c r="K55" s="203">
        <f t="shared" si="2"/>
        <v>2618</v>
      </c>
    </row>
    <row r="56" spans="1:11" s="28" customFormat="1" ht="15" customHeight="1" thickBot="1">
      <c r="A56" s="250" t="s">
        <v>113</v>
      </c>
      <c r="B56" s="265"/>
      <c r="C56" s="252" t="s">
        <v>271</v>
      </c>
      <c r="D56" s="249">
        <v>10000</v>
      </c>
      <c r="E56" s="249">
        <v>2618</v>
      </c>
      <c r="F56" s="249">
        <v>0</v>
      </c>
      <c r="G56" s="249"/>
      <c r="H56" s="249"/>
      <c r="I56" s="249">
        <f t="shared" si="0"/>
        <v>0</v>
      </c>
      <c r="J56" s="249">
        <f t="shared" si="1"/>
        <v>10000</v>
      </c>
      <c r="K56" s="203">
        <f t="shared" si="2"/>
        <v>2618</v>
      </c>
    </row>
    <row r="57" spans="1:11" s="35" customFormat="1" ht="15" customHeight="1" thickBot="1">
      <c r="A57" s="250" t="s">
        <v>117</v>
      </c>
      <c r="B57" s="265"/>
      <c r="C57" s="252" t="s">
        <v>272</v>
      </c>
      <c r="D57" s="249">
        <v>8584.5</v>
      </c>
      <c r="E57" s="249">
        <v>32914.01</v>
      </c>
      <c r="F57" s="249">
        <v>8584.5</v>
      </c>
      <c r="G57" s="249"/>
      <c r="H57" s="249"/>
      <c r="I57" s="249">
        <f t="shared" si="0"/>
        <v>8584.5</v>
      </c>
      <c r="J57" s="249">
        <f t="shared" si="1"/>
        <v>0</v>
      </c>
      <c r="K57" s="203">
        <f t="shared" si="2"/>
        <v>24329.510000000002</v>
      </c>
    </row>
    <row r="58" spans="1:11" s="35" customFormat="1" ht="15" customHeight="1" thickBot="1">
      <c r="A58" s="250" t="s">
        <v>110</v>
      </c>
      <c r="B58" s="254"/>
      <c r="C58" s="256" t="s">
        <v>273</v>
      </c>
      <c r="D58" s="249">
        <v>1415.5</v>
      </c>
      <c r="E58" s="249">
        <v>63969.6</v>
      </c>
      <c r="F58" s="249">
        <v>0</v>
      </c>
      <c r="G58" s="253"/>
      <c r="H58" s="253"/>
      <c r="I58" s="253">
        <f t="shared" si="0"/>
        <v>0</v>
      </c>
      <c r="J58" s="253">
        <f t="shared" si="1"/>
        <v>1415.5</v>
      </c>
      <c r="K58" s="201">
        <f t="shared" si="2"/>
        <v>63969.6</v>
      </c>
    </row>
    <row r="59" spans="1:11" s="35" customFormat="1" ht="15" customHeight="1" thickBot="1">
      <c r="A59" s="250" t="s">
        <v>127</v>
      </c>
      <c r="B59" s="254"/>
      <c r="C59" s="256" t="s">
        <v>378</v>
      </c>
      <c r="D59" s="249">
        <v>0</v>
      </c>
      <c r="E59" s="249">
        <v>8195</v>
      </c>
      <c r="F59" s="249">
        <v>0</v>
      </c>
      <c r="G59" s="253"/>
      <c r="H59" s="253"/>
      <c r="I59" s="253">
        <f t="shared" si="0"/>
        <v>0</v>
      </c>
      <c r="J59" s="253">
        <f t="shared" si="1"/>
        <v>0</v>
      </c>
      <c r="K59" s="201">
        <f t="shared" si="2"/>
        <v>8195</v>
      </c>
    </row>
    <row r="60" spans="1:11" s="28" customFormat="1" ht="13.5" customHeight="1" thickBot="1">
      <c r="A60" s="250"/>
      <c r="B60" s="255"/>
      <c r="C60" s="256"/>
      <c r="D60" s="249"/>
      <c r="E60" s="249"/>
      <c r="F60" s="249"/>
      <c r="G60" s="253"/>
      <c r="H60" s="253"/>
      <c r="I60" s="253"/>
      <c r="J60" s="253"/>
      <c r="K60" s="201"/>
    </row>
    <row r="61" spans="1:11" s="28" customFormat="1" ht="22.5" customHeight="1" thickBot="1">
      <c r="A61" s="240" t="s">
        <v>418</v>
      </c>
      <c r="B61" s="263"/>
      <c r="C61" s="242" t="s">
        <v>342</v>
      </c>
      <c r="D61" s="243">
        <f>D62</f>
        <v>10000</v>
      </c>
      <c r="E61" s="243">
        <v>137831.16</v>
      </c>
      <c r="F61" s="243">
        <f>F62</f>
        <v>0</v>
      </c>
      <c r="G61" s="243"/>
      <c r="H61" s="243"/>
      <c r="I61" s="243">
        <f>F61</f>
        <v>0</v>
      </c>
      <c r="J61" s="243">
        <f>D61-I61</f>
        <v>10000</v>
      </c>
      <c r="K61" s="202">
        <f>E61-I61</f>
        <v>137831.16</v>
      </c>
    </row>
    <row r="62" spans="1:11" s="227" customFormat="1" ht="17.25" customHeight="1" thickBot="1">
      <c r="A62" s="250" t="s">
        <v>106</v>
      </c>
      <c r="B62" s="266"/>
      <c r="C62" s="252" t="s">
        <v>290</v>
      </c>
      <c r="D62" s="249">
        <v>10000</v>
      </c>
      <c r="E62" s="249">
        <v>137831.16</v>
      </c>
      <c r="F62" s="249">
        <v>0</v>
      </c>
      <c r="G62" s="249"/>
      <c r="H62" s="249"/>
      <c r="I62" s="249">
        <f>F62</f>
        <v>0</v>
      </c>
      <c r="J62" s="249">
        <f>D62-I62</f>
        <v>10000</v>
      </c>
      <c r="K62" s="225">
        <f>E62-I62</f>
        <v>137831.16</v>
      </c>
    </row>
    <row r="63" spans="1:11" s="227" customFormat="1" ht="17.25" customHeight="1" thickBot="1">
      <c r="A63" s="250"/>
      <c r="B63" s="266"/>
      <c r="C63" s="252"/>
      <c r="D63" s="249"/>
      <c r="E63" s="249"/>
      <c r="F63" s="249"/>
      <c r="G63" s="249"/>
      <c r="H63" s="249"/>
      <c r="I63" s="249"/>
      <c r="J63" s="249"/>
      <c r="K63" s="225"/>
    </row>
    <row r="64" spans="1:11" s="227" customFormat="1" ht="42.75" customHeight="1" thickBot="1">
      <c r="A64" s="240" t="s">
        <v>419</v>
      </c>
      <c r="B64" s="263"/>
      <c r="C64" s="242" t="s">
        <v>420</v>
      </c>
      <c r="D64" s="243">
        <f>D65</f>
        <v>79807</v>
      </c>
      <c r="E64" s="243">
        <v>137831.16</v>
      </c>
      <c r="F64" s="243">
        <f>F65</f>
        <v>0</v>
      </c>
      <c r="G64" s="243"/>
      <c r="H64" s="243"/>
      <c r="I64" s="243">
        <f>F64</f>
        <v>0</v>
      </c>
      <c r="J64" s="243">
        <f>D64-I64</f>
        <v>79807</v>
      </c>
      <c r="K64" s="225"/>
    </row>
    <row r="65" spans="1:11" s="227" customFormat="1" ht="17.25" customHeight="1" thickBot="1">
      <c r="A65" s="250" t="s">
        <v>106</v>
      </c>
      <c r="B65" s="266"/>
      <c r="C65" s="252" t="s">
        <v>421</v>
      </c>
      <c r="D65" s="249">
        <v>79807</v>
      </c>
      <c r="E65" s="249">
        <v>137831.16</v>
      </c>
      <c r="F65" s="249">
        <v>0</v>
      </c>
      <c r="G65" s="249"/>
      <c r="H65" s="249"/>
      <c r="I65" s="249">
        <f>F65</f>
        <v>0</v>
      </c>
      <c r="J65" s="249">
        <f>D65-I65</f>
        <v>79807</v>
      </c>
      <c r="K65" s="225"/>
    </row>
    <row r="66" spans="1:11" s="28" customFormat="1" ht="15.75" customHeight="1" thickBot="1">
      <c r="A66" s="250"/>
      <c r="B66" s="254"/>
      <c r="C66" s="252"/>
      <c r="D66" s="249"/>
      <c r="E66" s="249"/>
      <c r="F66" s="249"/>
      <c r="G66" s="249"/>
      <c r="H66" s="253"/>
      <c r="I66" s="253"/>
      <c r="J66" s="253"/>
      <c r="K66" s="201"/>
    </row>
    <row r="67" spans="1:11" s="35" customFormat="1" ht="63.75" customHeight="1" thickBot="1">
      <c r="A67" s="240" t="s">
        <v>366</v>
      </c>
      <c r="B67" s="258"/>
      <c r="C67" s="242" t="s">
        <v>422</v>
      </c>
      <c r="D67" s="243">
        <f>D68+D69+D70</f>
        <v>153600</v>
      </c>
      <c r="E67" s="243">
        <f>E68+E69</f>
        <v>162000</v>
      </c>
      <c r="F67" s="243">
        <f>F68+F69+F70</f>
        <v>0</v>
      </c>
      <c r="G67" s="243"/>
      <c r="H67" s="243"/>
      <c r="I67" s="243">
        <f>F67</f>
        <v>0</v>
      </c>
      <c r="J67" s="243">
        <f>D67-I67</f>
        <v>153600</v>
      </c>
      <c r="K67" s="228">
        <f>E67-I67</f>
        <v>162000</v>
      </c>
    </row>
    <row r="68" spans="1:11" s="35" customFormat="1" ht="15" customHeight="1" thickBot="1">
      <c r="A68" s="250" t="s">
        <v>104</v>
      </c>
      <c r="B68" s="251"/>
      <c r="C68" s="256" t="s">
        <v>423</v>
      </c>
      <c r="D68" s="249">
        <v>118000</v>
      </c>
      <c r="E68" s="249">
        <v>122694.33</v>
      </c>
      <c r="F68" s="249">
        <v>0</v>
      </c>
      <c r="G68" s="253"/>
      <c r="H68" s="253"/>
      <c r="I68" s="253">
        <f>F68</f>
        <v>0</v>
      </c>
      <c r="J68" s="253">
        <f>D68-I68</f>
        <v>118000</v>
      </c>
      <c r="K68" s="201">
        <f>E68-I68</f>
        <v>122694.33</v>
      </c>
    </row>
    <row r="69" spans="1:11" s="28" customFormat="1" ht="15" customHeight="1" thickBot="1">
      <c r="A69" s="250" t="s">
        <v>108</v>
      </c>
      <c r="B69" s="254"/>
      <c r="C69" s="256" t="s">
        <v>424</v>
      </c>
      <c r="D69" s="249">
        <v>35600</v>
      </c>
      <c r="E69" s="249">
        <v>39305.67</v>
      </c>
      <c r="F69" s="249">
        <v>0</v>
      </c>
      <c r="G69" s="253"/>
      <c r="H69" s="253"/>
      <c r="I69" s="253">
        <f>F69</f>
        <v>0</v>
      </c>
      <c r="J69" s="253">
        <f>D69-I69</f>
        <v>35600</v>
      </c>
      <c r="K69" s="201">
        <f>J69</f>
        <v>35600</v>
      </c>
    </row>
    <row r="70" spans="1:11" s="28" customFormat="1" ht="15" customHeight="1" thickBot="1">
      <c r="A70" s="250" t="s">
        <v>104</v>
      </c>
      <c r="B70" s="254"/>
      <c r="C70" s="256" t="s">
        <v>287</v>
      </c>
      <c r="D70" s="249">
        <v>0</v>
      </c>
      <c r="E70" s="249">
        <v>39305.67</v>
      </c>
      <c r="F70" s="249">
        <v>0</v>
      </c>
      <c r="G70" s="253"/>
      <c r="H70" s="253"/>
      <c r="I70" s="253">
        <f>F70</f>
        <v>0</v>
      </c>
      <c r="J70" s="253">
        <f>D70-I70</f>
        <v>0</v>
      </c>
      <c r="K70" s="201"/>
    </row>
    <row r="71" spans="1:11" s="28" customFormat="1" ht="13.5" customHeight="1" thickBot="1">
      <c r="A71" s="222"/>
      <c r="B71" s="222"/>
      <c r="C71" s="222"/>
      <c r="D71" s="222"/>
      <c r="E71" s="222"/>
      <c r="F71" s="222"/>
      <c r="G71" s="222"/>
      <c r="H71" s="222"/>
      <c r="I71" s="222"/>
      <c r="J71" s="222"/>
      <c r="K71" s="201"/>
    </row>
    <row r="72" spans="1:11" s="35" customFormat="1" ht="72.75" customHeight="1" thickBot="1">
      <c r="A72" s="240" t="s">
        <v>367</v>
      </c>
      <c r="B72" s="258"/>
      <c r="C72" s="242" t="s">
        <v>425</v>
      </c>
      <c r="D72" s="243">
        <f>D76+D75+D74+D73</f>
        <v>2400</v>
      </c>
      <c r="E72" s="243" t="e">
        <f>E76+#REF!</f>
        <v>#REF!</v>
      </c>
      <c r="F72" s="243">
        <f>F73+F74+F75+F76</f>
        <v>0</v>
      </c>
      <c r="G72" s="243"/>
      <c r="H72" s="243"/>
      <c r="I72" s="243">
        <f>F72</f>
        <v>0</v>
      </c>
      <c r="J72" s="243">
        <f>D72-I72</f>
        <v>2400</v>
      </c>
      <c r="K72" s="199" t="e">
        <f>#REF!+K78+#REF!</f>
        <v>#REF!</v>
      </c>
    </row>
    <row r="73" spans="1:11" s="28" customFormat="1" ht="15" customHeight="1" thickBot="1">
      <c r="A73" s="250" t="s">
        <v>156</v>
      </c>
      <c r="B73" s="255"/>
      <c r="C73" s="256" t="s">
        <v>288</v>
      </c>
      <c r="D73" s="249">
        <v>1000</v>
      </c>
      <c r="E73" s="249">
        <v>1000</v>
      </c>
      <c r="F73" s="249">
        <v>0</v>
      </c>
      <c r="G73" s="253"/>
      <c r="H73" s="253"/>
      <c r="I73" s="253">
        <f>F73</f>
        <v>0</v>
      </c>
      <c r="J73" s="253">
        <f>D73-I73</f>
        <v>1000</v>
      </c>
      <c r="K73" s="201">
        <f>E73-I73</f>
        <v>1000</v>
      </c>
    </row>
    <row r="74" spans="1:11" s="28" customFormat="1" ht="15" customHeight="1" thickBot="1">
      <c r="A74" s="250" t="s">
        <v>110</v>
      </c>
      <c r="B74" s="255"/>
      <c r="C74" s="256" t="s">
        <v>426</v>
      </c>
      <c r="D74" s="249">
        <v>1400</v>
      </c>
      <c r="E74" s="249">
        <v>4100</v>
      </c>
      <c r="F74" s="249">
        <v>0</v>
      </c>
      <c r="G74" s="257"/>
      <c r="H74" s="257"/>
      <c r="I74" s="253">
        <f>F74</f>
        <v>0</v>
      </c>
      <c r="J74" s="253">
        <f>D74-I74</f>
        <v>1400</v>
      </c>
      <c r="K74" s="201">
        <f>E74-I74</f>
        <v>4100</v>
      </c>
    </row>
    <row r="75" spans="1:11" s="28" customFormat="1" ht="15" customHeight="1" thickBot="1">
      <c r="A75" s="250" t="s">
        <v>156</v>
      </c>
      <c r="B75" s="255"/>
      <c r="C75" s="256" t="s">
        <v>288</v>
      </c>
      <c r="D75" s="249">
        <v>0</v>
      </c>
      <c r="E75" s="249">
        <v>1000</v>
      </c>
      <c r="F75" s="249">
        <v>0</v>
      </c>
      <c r="G75" s="253"/>
      <c r="H75" s="253"/>
      <c r="I75" s="253">
        <f>F75</f>
        <v>0</v>
      </c>
      <c r="J75" s="253">
        <f>D75-I75</f>
        <v>0</v>
      </c>
      <c r="K75" s="201">
        <f>E75-I75</f>
        <v>1000</v>
      </c>
    </row>
    <row r="76" spans="1:11" s="28" customFormat="1" ht="15" customHeight="1" thickBot="1">
      <c r="A76" s="250" t="s">
        <v>131</v>
      </c>
      <c r="B76" s="255"/>
      <c r="C76" s="256" t="s">
        <v>289</v>
      </c>
      <c r="D76" s="249">
        <v>0</v>
      </c>
      <c r="E76" s="249">
        <v>4100</v>
      </c>
      <c r="F76" s="249">
        <v>0</v>
      </c>
      <c r="G76" s="257"/>
      <c r="H76" s="257"/>
      <c r="I76" s="253">
        <f>F76</f>
        <v>0</v>
      </c>
      <c r="J76" s="253">
        <f>D76-I76</f>
        <v>0</v>
      </c>
      <c r="K76" s="201">
        <f>E76-I76</f>
        <v>4100</v>
      </c>
    </row>
    <row r="77" spans="1:11" s="28" customFormat="1" ht="15" customHeight="1" thickBot="1">
      <c r="A77" s="250"/>
      <c r="B77" s="255"/>
      <c r="C77" s="256"/>
      <c r="D77" s="249"/>
      <c r="E77" s="249"/>
      <c r="F77" s="249"/>
      <c r="G77" s="248"/>
      <c r="H77" s="257"/>
      <c r="I77" s="253"/>
      <c r="J77" s="253"/>
      <c r="K77" s="201"/>
    </row>
    <row r="78" spans="1:11" s="28" customFormat="1" ht="15" customHeight="1" thickBot="1">
      <c r="A78" s="240" t="s">
        <v>343</v>
      </c>
      <c r="B78" s="263"/>
      <c r="C78" s="242" t="s">
        <v>427</v>
      </c>
      <c r="D78" s="243">
        <f>D80+D79</f>
        <v>9800</v>
      </c>
      <c r="E78" s="243" t="e">
        <f>E80+#REF!</f>
        <v>#REF!</v>
      </c>
      <c r="F78" s="243">
        <f>F80+F79</f>
        <v>0</v>
      </c>
      <c r="G78" s="243"/>
      <c r="H78" s="243"/>
      <c r="I78" s="243">
        <f>F78</f>
        <v>0</v>
      </c>
      <c r="J78" s="243">
        <f>D78-I78</f>
        <v>9800</v>
      </c>
      <c r="K78" s="199" t="e">
        <f>E78-I78</f>
        <v>#REF!</v>
      </c>
    </row>
    <row r="79" spans="1:11" s="35" customFormat="1" ht="15" customHeight="1" thickBot="1">
      <c r="A79" s="250" t="s">
        <v>127</v>
      </c>
      <c r="B79" s="251"/>
      <c r="C79" s="256" t="s">
        <v>428</v>
      </c>
      <c r="D79" s="249">
        <v>6800</v>
      </c>
      <c r="E79" s="249">
        <v>0</v>
      </c>
      <c r="F79" s="249">
        <v>0</v>
      </c>
      <c r="G79" s="253"/>
      <c r="H79" s="253"/>
      <c r="I79" s="253">
        <f>F79</f>
        <v>0</v>
      </c>
      <c r="J79" s="253">
        <f>D79-I79</f>
        <v>6800</v>
      </c>
      <c r="K79" s="201">
        <f>E79-I79</f>
        <v>0</v>
      </c>
    </row>
    <row r="80" spans="1:11" s="35" customFormat="1" ht="15" customHeight="1" thickBot="1">
      <c r="A80" s="250" t="s">
        <v>131</v>
      </c>
      <c r="B80" s="250"/>
      <c r="C80" s="256" t="s">
        <v>429</v>
      </c>
      <c r="D80" s="249">
        <v>3000</v>
      </c>
      <c r="E80" s="249">
        <v>6119</v>
      </c>
      <c r="F80" s="249">
        <v>0</v>
      </c>
      <c r="G80" s="253"/>
      <c r="H80" s="253"/>
      <c r="I80" s="253">
        <f>F80</f>
        <v>0</v>
      </c>
      <c r="J80" s="253">
        <f>D80-I80</f>
        <v>3000</v>
      </c>
      <c r="K80" s="201">
        <f>E80-I80</f>
        <v>6119</v>
      </c>
    </row>
    <row r="81" spans="1:11" s="35" customFormat="1" ht="15" customHeight="1" thickBot="1">
      <c r="A81" s="250"/>
      <c r="B81" s="251"/>
      <c r="C81" s="256"/>
      <c r="D81" s="249"/>
      <c r="E81" s="249"/>
      <c r="F81" s="249"/>
      <c r="G81" s="253"/>
      <c r="H81" s="253"/>
      <c r="I81" s="253"/>
      <c r="J81" s="253"/>
      <c r="K81" s="201"/>
    </row>
    <row r="82" spans="1:11" s="227" customFormat="1" ht="47.25" customHeight="1" thickBot="1">
      <c r="A82" s="240" t="s">
        <v>344</v>
      </c>
      <c r="B82" s="263"/>
      <c r="C82" s="242" t="s">
        <v>345</v>
      </c>
      <c r="D82" s="243">
        <f>D83</f>
        <v>120000</v>
      </c>
      <c r="E82" s="243" t="e">
        <f>#REF!</f>
        <v>#REF!</v>
      </c>
      <c r="F82" s="243">
        <f>F83</f>
        <v>0</v>
      </c>
      <c r="G82" s="243"/>
      <c r="H82" s="243"/>
      <c r="I82" s="243">
        <f>F82</f>
        <v>0</v>
      </c>
      <c r="J82" s="243">
        <f>D82-I82</f>
        <v>120000</v>
      </c>
      <c r="K82" s="225" t="e">
        <f>E82-I82</f>
        <v>#REF!</v>
      </c>
    </row>
    <row r="83" spans="1:11" s="227" customFormat="1" ht="18.75" customHeight="1" thickBot="1">
      <c r="A83" s="250" t="s">
        <v>149</v>
      </c>
      <c r="B83" s="266"/>
      <c r="C83" s="252" t="s">
        <v>385</v>
      </c>
      <c r="D83" s="249">
        <v>120000</v>
      </c>
      <c r="E83" s="249" t="e">
        <f>#REF!</f>
        <v>#REF!</v>
      </c>
      <c r="F83" s="249">
        <v>0</v>
      </c>
      <c r="G83" s="249"/>
      <c r="H83" s="249"/>
      <c r="I83" s="249">
        <f>F83</f>
        <v>0</v>
      </c>
      <c r="J83" s="249">
        <f>D83-I83</f>
        <v>120000</v>
      </c>
      <c r="K83" s="225" t="e">
        <f>E83-I83</f>
        <v>#REF!</v>
      </c>
    </row>
    <row r="84" spans="1:11" s="35" customFormat="1" ht="13.5" customHeight="1" thickBot="1">
      <c r="A84" s="250"/>
      <c r="B84" s="251"/>
      <c r="C84" s="252"/>
      <c r="D84" s="249"/>
      <c r="E84" s="249"/>
      <c r="F84" s="249"/>
      <c r="G84" s="253"/>
      <c r="H84" s="253"/>
      <c r="I84" s="253"/>
      <c r="J84" s="253"/>
      <c r="K84" s="201"/>
    </row>
    <row r="85" spans="1:11" s="28" customFormat="1" ht="15" customHeight="1" thickBot="1">
      <c r="A85" s="240" t="s">
        <v>347</v>
      </c>
      <c r="B85" s="263"/>
      <c r="C85" s="242" t="s">
        <v>346</v>
      </c>
      <c r="D85" s="243">
        <f>D86</f>
        <v>80000</v>
      </c>
      <c r="E85" s="243">
        <v>0</v>
      </c>
      <c r="F85" s="243">
        <f>F86</f>
        <v>0</v>
      </c>
      <c r="G85" s="243"/>
      <c r="H85" s="243"/>
      <c r="I85" s="243">
        <f>F85</f>
        <v>0</v>
      </c>
      <c r="J85" s="243">
        <f>D85-I85</f>
        <v>80000</v>
      </c>
      <c r="K85" s="199">
        <f>E85-I85</f>
        <v>0</v>
      </c>
    </row>
    <row r="86" spans="1:11" s="227" customFormat="1" ht="15" customHeight="1" thickBot="1">
      <c r="A86" s="250" t="s">
        <v>127</v>
      </c>
      <c r="B86" s="266"/>
      <c r="C86" s="252" t="s">
        <v>376</v>
      </c>
      <c r="D86" s="249">
        <v>80000</v>
      </c>
      <c r="E86" s="249">
        <v>0</v>
      </c>
      <c r="F86" s="249">
        <v>0</v>
      </c>
      <c r="G86" s="249"/>
      <c r="H86" s="249"/>
      <c r="I86" s="249">
        <f>F86</f>
        <v>0</v>
      </c>
      <c r="J86" s="249">
        <f>D86-I86</f>
        <v>80000</v>
      </c>
      <c r="K86" s="225">
        <f>E86-I86</f>
        <v>0</v>
      </c>
    </row>
    <row r="87" spans="1:11" s="227" customFormat="1" ht="14.25" customHeight="1" thickBot="1">
      <c r="A87" s="245"/>
      <c r="B87" s="266"/>
      <c r="C87" s="247"/>
      <c r="D87" s="248"/>
      <c r="E87" s="248"/>
      <c r="F87" s="248"/>
      <c r="G87" s="248"/>
      <c r="H87" s="248"/>
      <c r="I87" s="248"/>
      <c r="J87" s="248"/>
      <c r="K87" s="225"/>
    </row>
    <row r="88" spans="1:11" s="28" customFormat="1" ht="22.5" customHeight="1" thickBot="1">
      <c r="A88" s="240" t="s">
        <v>348</v>
      </c>
      <c r="B88" s="263"/>
      <c r="C88" s="242" t="s">
        <v>349</v>
      </c>
      <c r="D88" s="243">
        <f>D89</f>
        <v>0</v>
      </c>
      <c r="E88" s="243">
        <v>137831.16</v>
      </c>
      <c r="F88" s="243">
        <f>F89</f>
        <v>0</v>
      </c>
      <c r="G88" s="243"/>
      <c r="H88" s="243"/>
      <c r="I88" s="243">
        <f>F88</f>
        <v>0</v>
      </c>
      <c r="J88" s="243">
        <f>D88-I88</f>
        <v>0</v>
      </c>
      <c r="K88" s="202">
        <f>E88-I88</f>
        <v>137831.16</v>
      </c>
    </row>
    <row r="89" spans="1:11" s="227" customFormat="1" ht="18.75" customHeight="1" thickBot="1">
      <c r="A89" s="250" t="s">
        <v>127</v>
      </c>
      <c r="B89" s="266"/>
      <c r="C89" s="252" t="s">
        <v>377</v>
      </c>
      <c r="D89" s="249">
        <v>0</v>
      </c>
      <c r="E89" s="249">
        <v>137831.16</v>
      </c>
      <c r="F89" s="249">
        <v>0</v>
      </c>
      <c r="G89" s="249"/>
      <c r="H89" s="249"/>
      <c r="I89" s="249">
        <f>F89</f>
        <v>0</v>
      </c>
      <c r="J89" s="249">
        <f>D89-I89</f>
        <v>0</v>
      </c>
      <c r="K89" s="225">
        <f>E89-I89</f>
        <v>137831.16</v>
      </c>
    </row>
    <row r="90" spans="1:11" s="28" customFormat="1" ht="16.5" customHeight="1" thickBot="1">
      <c r="A90" s="260"/>
      <c r="B90" s="267"/>
      <c r="C90" s="261"/>
      <c r="D90" s="257"/>
      <c r="E90" s="257"/>
      <c r="F90" s="257"/>
      <c r="G90" s="257"/>
      <c r="H90" s="257"/>
      <c r="I90" s="257"/>
      <c r="J90" s="257"/>
      <c r="K90" s="202"/>
    </row>
    <row r="91" spans="1:11" s="28" customFormat="1" ht="39.75" customHeight="1" thickBot="1">
      <c r="A91" s="240" t="s">
        <v>350</v>
      </c>
      <c r="B91" s="263"/>
      <c r="C91" s="242" t="s">
        <v>281</v>
      </c>
      <c r="D91" s="243">
        <f>D92+D93</f>
        <v>3617040.63</v>
      </c>
      <c r="E91" s="243" t="e">
        <f>E92+#REF!</f>
        <v>#REF!</v>
      </c>
      <c r="F91" s="243">
        <f>F92+F93</f>
        <v>351167.92</v>
      </c>
      <c r="G91" s="243"/>
      <c r="H91" s="243"/>
      <c r="I91" s="243">
        <f>F91</f>
        <v>351167.92</v>
      </c>
      <c r="J91" s="243">
        <f>D91-I91</f>
        <v>3265872.71</v>
      </c>
      <c r="K91" s="199" t="e">
        <f>E91-I91</f>
        <v>#REF!</v>
      </c>
    </row>
    <row r="92" spans="1:11" s="35" customFormat="1" ht="15" customHeight="1" thickBot="1">
      <c r="A92" s="250" t="s">
        <v>104</v>
      </c>
      <c r="B92" s="251"/>
      <c r="C92" s="252" t="s">
        <v>282</v>
      </c>
      <c r="D92" s="249">
        <v>2778065</v>
      </c>
      <c r="E92" s="249">
        <v>2015531.4</v>
      </c>
      <c r="F92" s="249">
        <v>351167.92</v>
      </c>
      <c r="G92" s="253"/>
      <c r="H92" s="253"/>
      <c r="I92" s="253">
        <f>F92</f>
        <v>351167.92</v>
      </c>
      <c r="J92" s="253">
        <f>D92-I92</f>
        <v>2426897.08</v>
      </c>
      <c r="K92" s="201">
        <f>E92-I92</f>
        <v>1664363.48</v>
      </c>
    </row>
    <row r="93" spans="1:11" s="35" customFormat="1" ht="15" customHeight="1" thickBot="1">
      <c r="A93" s="250" t="s">
        <v>108</v>
      </c>
      <c r="B93" s="251"/>
      <c r="C93" s="252" t="s">
        <v>283</v>
      </c>
      <c r="D93" s="249">
        <v>838975.63</v>
      </c>
      <c r="E93" s="249">
        <v>2015531.4</v>
      </c>
      <c r="F93" s="249">
        <v>0</v>
      </c>
      <c r="G93" s="253"/>
      <c r="H93" s="253"/>
      <c r="I93" s="253">
        <f>F93</f>
        <v>0</v>
      </c>
      <c r="J93" s="253">
        <f>D93-I93</f>
        <v>838975.63</v>
      </c>
      <c r="K93" s="201">
        <f>E93-I93</f>
        <v>2015531.4</v>
      </c>
    </row>
    <row r="94" spans="1:11" s="35" customFormat="1" ht="12.75" customHeight="1" thickBot="1">
      <c r="A94" s="250"/>
      <c r="B94" s="251"/>
      <c r="C94" s="252"/>
      <c r="D94" s="249"/>
      <c r="E94" s="249"/>
      <c r="F94" s="249"/>
      <c r="G94" s="253"/>
      <c r="H94" s="253"/>
      <c r="I94" s="253"/>
      <c r="J94" s="253"/>
      <c r="K94" s="201"/>
    </row>
    <row r="95" spans="1:11" s="28" customFormat="1" ht="24" customHeight="1" thickBot="1">
      <c r="A95" s="240" t="s">
        <v>351</v>
      </c>
      <c r="B95" s="263"/>
      <c r="C95" s="242" t="s">
        <v>286</v>
      </c>
      <c r="D95" s="243">
        <f>D96</f>
        <v>60000</v>
      </c>
      <c r="E95" s="243" t="e">
        <f>E96+#REF!</f>
        <v>#REF!</v>
      </c>
      <c r="F95" s="243">
        <f>F96</f>
        <v>0</v>
      </c>
      <c r="G95" s="243"/>
      <c r="H95" s="243"/>
      <c r="I95" s="243">
        <f>F95</f>
        <v>0</v>
      </c>
      <c r="J95" s="243">
        <f>D95-I95</f>
        <v>60000</v>
      </c>
      <c r="K95" s="199" t="e">
        <f>E95-I95</f>
        <v>#REF!</v>
      </c>
    </row>
    <row r="96" spans="1:11" s="35" customFormat="1" ht="15" customHeight="1" thickBot="1">
      <c r="A96" s="250" t="s">
        <v>106</v>
      </c>
      <c r="B96" s="251"/>
      <c r="C96" s="252" t="s">
        <v>278</v>
      </c>
      <c r="D96" s="249">
        <v>60000</v>
      </c>
      <c r="E96" s="249">
        <v>1000</v>
      </c>
      <c r="F96" s="249">
        <v>0</v>
      </c>
      <c r="G96" s="249"/>
      <c r="H96" s="253"/>
      <c r="I96" s="253">
        <f>F96</f>
        <v>0</v>
      </c>
      <c r="J96" s="253">
        <f>D96-I96</f>
        <v>60000</v>
      </c>
      <c r="K96" s="201">
        <f>E96-I96</f>
        <v>1000</v>
      </c>
    </row>
    <row r="97" spans="1:11" s="28" customFormat="1" ht="13.5" customHeight="1" thickBot="1">
      <c r="A97" s="260"/>
      <c r="B97" s="255"/>
      <c r="C97" s="247"/>
      <c r="D97" s="248"/>
      <c r="E97" s="248"/>
      <c r="F97" s="248"/>
      <c r="G97" s="257"/>
      <c r="H97" s="257"/>
      <c r="I97" s="257"/>
      <c r="J97" s="257"/>
      <c r="K97" s="202"/>
    </row>
    <row r="98" spans="1:11" s="28" customFormat="1" ht="51.75" customHeight="1" thickBot="1">
      <c r="A98" s="240" t="s">
        <v>352</v>
      </c>
      <c r="B98" s="263"/>
      <c r="C98" s="242" t="s">
        <v>284</v>
      </c>
      <c r="D98" s="243">
        <f>D99+D100</f>
        <v>60000</v>
      </c>
      <c r="E98" s="243">
        <f>E99+E100</f>
        <v>90500</v>
      </c>
      <c r="F98" s="243">
        <f>F99+F100</f>
        <v>1601.63</v>
      </c>
      <c r="G98" s="243"/>
      <c r="H98" s="243"/>
      <c r="I98" s="243">
        <f>F98</f>
        <v>1601.63</v>
      </c>
      <c r="J98" s="243">
        <f>D98-I98</f>
        <v>58398.37</v>
      </c>
      <c r="K98" s="199">
        <f>E98-I98</f>
        <v>88898.37</v>
      </c>
    </row>
    <row r="99" spans="1:11" s="35" customFormat="1" ht="17.25" customHeight="1" thickBot="1">
      <c r="A99" s="250" t="s">
        <v>112</v>
      </c>
      <c r="B99" s="251"/>
      <c r="C99" s="252" t="s">
        <v>285</v>
      </c>
      <c r="D99" s="249">
        <v>60000</v>
      </c>
      <c r="E99" s="249">
        <v>90500</v>
      </c>
      <c r="F99" s="249">
        <v>1601.63</v>
      </c>
      <c r="G99" s="253"/>
      <c r="H99" s="253"/>
      <c r="I99" s="253">
        <f>F99</f>
        <v>1601.63</v>
      </c>
      <c r="J99" s="253">
        <f>D99-I99</f>
        <v>58398.37</v>
      </c>
      <c r="K99" s="201">
        <f>E99-I99</f>
        <v>88898.37</v>
      </c>
    </row>
    <row r="100" spans="1:11" s="28" customFormat="1" ht="13.5" customHeight="1" thickBot="1">
      <c r="A100" s="260"/>
      <c r="B100" s="255"/>
      <c r="C100" s="247"/>
      <c r="D100" s="248"/>
      <c r="E100" s="248"/>
      <c r="F100" s="248"/>
      <c r="G100" s="257"/>
      <c r="H100" s="257"/>
      <c r="I100" s="257"/>
      <c r="J100" s="257"/>
      <c r="K100" s="202"/>
    </row>
    <row r="101" spans="1:11" s="28" customFormat="1" ht="48" customHeight="1" thickBot="1">
      <c r="A101" s="240" t="s">
        <v>353</v>
      </c>
      <c r="B101" s="263"/>
      <c r="C101" s="242" t="s">
        <v>279</v>
      </c>
      <c r="D101" s="243">
        <f>D102+D103+D104+D105+D106+D107</f>
        <v>797983.39</v>
      </c>
      <c r="E101" s="243" t="e">
        <f>E102+#REF!+E103+E104+E105+E106+E107+#REF!+#REF!</f>
        <v>#REF!</v>
      </c>
      <c r="F101" s="243">
        <f>F102+F103+F104+F105+F106+F107</f>
        <v>53837.3</v>
      </c>
      <c r="G101" s="243"/>
      <c r="H101" s="243"/>
      <c r="I101" s="243">
        <f>F101</f>
        <v>53837.3</v>
      </c>
      <c r="J101" s="243">
        <f aca="true" t="shared" si="3" ref="J101:J107">D101-I101</f>
        <v>744146.09</v>
      </c>
      <c r="K101" s="199" t="e">
        <f aca="true" t="shared" si="4" ref="K101:K107">E101-I101</f>
        <v>#REF!</v>
      </c>
    </row>
    <row r="102" spans="1:11" s="35" customFormat="1" ht="15" customHeight="1" thickBot="1">
      <c r="A102" s="250" t="s">
        <v>106</v>
      </c>
      <c r="B102" s="254"/>
      <c r="C102" s="256" t="s">
        <v>280</v>
      </c>
      <c r="D102" s="249">
        <v>10000</v>
      </c>
      <c r="E102" s="249">
        <v>12163.13</v>
      </c>
      <c r="F102" s="249">
        <v>0</v>
      </c>
      <c r="G102" s="253"/>
      <c r="H102" s="253"/>
      <c r="I102" s="253">
        <f>F102</f>
        <v>0</v>
      </c>
      <c r="J102" s="253">
        <f t="shared" si="3"/>
        <v>10000</v>
      </c>
      <c r="K102" s="201">
        <f t="shared" si="4"/>
        <v>12163.13</v>
      </c>
    </row>
    <row r="103" spans="1:11" s="28" customFormat="1" ht="15" customHeight="1" thickBot="1">
      <c r="A103" s="250" t="s">
        <v>115</v>
      </c>
      <c r="B103" s="255"/>
      <c r="C103" s="256" t="s">
        <v>277</v>
      </c>
      <c r="D103" s="249">
        <v>111000</v>
      </c>
      <c r="E103" s="249">
        <v>144961.47</v>
      </c>
      <c r="F103" s="249">
        <v>0</v>
      </c>
      <c r="G103" s="253"/>
      <c r="H103" s="253"/>
      <c r="I103" s="253">
        <v>61670.31</v>
      </c>
      <c r="J103" s="253">
        <f t="shared" si="3"/>
        <v>49329.69</v>
      </c>
      <c r="K103" s="201">
        <f t="shared" si="4"/>
        <v>83291.16</v>
      </c>
    </row>
    <row r="104" spans="1:11" s="28" customFormat="1" ht="15" customHeight="1" thickBot="1">
      <c r="A104" s="250" t="s">
        <v>156</v>
      </c>
      <c r="B104" s="255"/>
      <c r="C104" s="256" t="s">
        <v>276</v>
      </c>
      <c r="D104" s="249">
        <v>202000</v>
      </c>
      <c r="E104" s="249">
        <v>173806.43</v>
      </c>
      <c r="F104" s="249">
        <v>2100</v>
      </c>
      <c r="G104" s="253"/>
      <c r="H104" s="253"/>
      <c r="I104" s="253">
        <f>F104</f>
        <v>2100</v>
      </c>
      <c r="J104" s="253">
        <f t="shared" si="3"/>
        <v>199900</v>
      </c>
      <c r="K104" s="201">
        <f t="shared" si="4"/>
        <v>171706.43</v>
      </c>
    </row>
    <row r="105" spans="1:11" s="35" customFormat="1" ht="15" customHeight="1" thickBot="1">
      <c r="A105" s="250" t="s">
        <v>110</v>
      </c>
      <c r="B105" s="250"/>
      <c r="C105" s="256" t="s">
        <v>275</v>
      </c>
      <c r="D105" s="249">
        <v>361680</v>
      </c>
      <c r="E105" s="249">
        <v>421722.07</v>
      </c>
      <c r="F105" s="249">
        <v>26800</v>
      </c>
      <c r="G105" s="253"/>
      <c r="H105" s="253"/>
      <c r="I105" s="253">
        <f>F105</f>
        <v>26800</v>
      </c>
      <c r="J105" s="253">
        <f t="shared" si="3"/>
        <v>334880</v>
      </c>
      <c r="K105" s="201">
        <f t="shared" si="4"/>
        <v>394922.07</v>
      </c>
    </row>
    <row r="106" spans="1:11" s="35" customFormat="1" ht="15" customHeight="1" thickBot="1">
      <c r="A106" s="250" t="s">
        <v>127</v>
      </c>
      <c r="B106" s="250"/>
      <c r="C106" s="256" t="s">
        <v>379</v>
      </c>
      <c r="D106" s="249">
        <v>8500</v>
      </c>
      <c r="E106" s="249">
        <v>22041.8</v>
      </c>
      <c r="F106" s="249">
        <v>0</v>
      </c>
      <c r="G106" s="253"/>
      <c r="H106" s="253"/>
      <c r="I106" s="253">
        <f>F106</f>
        <v>0</v>
      </c>
      <c r="J106" s="253">
        <f t="shared" si="3"/>
        <v>8500</v>
      </c>
      <c r="K106" s="201">
        <f t="shared" si="4"/>
        <v>22041.8</v>
      </c>
    </row>
    <row r="107" spans="1:11" s="35" customFormat="1" ht="15" customHeight="1" thickBot="1">
      <c r="A107" s="250" t="s">
        <v>131</v>
      </c>
      <c r="B107" s="251"/>
      <c r="C107" s="256" t="s">
        <v>380</v>
      </c>
      <c r="D107" s="249">
        <v>104803.39</v>
      </c>
      <c r="E107" s="249">
        <v>3319.34</v>
      </c>
      <c r="F107" s="249">
        <v>24937.3</v>
      </c>
      <c r="G107" s="253"/>
      <c r="H107" s="253"/>
      <c r="I107" s="253">
        <f>F107</f>
        <v>24937.3</v>
      </c>
      <c r="J107" s="253">
        <f t="shared" si="3"/>
        <v>79866.09</v>
      </c>
      <c r="K107" s="201">
        <f t="shared" si="4"/>
        <v>-21617.96</v>
      </c>
    </row>
    <row r="108" spans="1:11" s="35" customFormat="1" ht="12.75" customHeight="1" thickBot="1">
      <c r="A108" s="250"/>
      <c r="B108" s="251"/>
      <c r="C108" s="256"/>
      <c r="D108" s="249"/>
      <c r="E108" s="249"/>
      <c r="F108" s="249"/>
      <c r="G108" s="253"/>
      <c r="H108" s="253"/>
      <c r="I108" s="253"/>
      <c r="J108" s="253"/>
      <c r="K108" s="201"/>
    </row>
    <row r="109" spans="1:11" s="28" customFormat="1" ht="22.5" customHeight="1" thickBot="1">
      <c r="A109" s="240" t="s">
        <v>354</v>
      </c>
      <c r="B109" s="258"/>
      <c r="C109" s="242" t="s">
        <v>302</v>
      </c>
      <c r="D109" s="243">
        <f>D110+D111</f>
        <v>3422960</v>
      </c>
      <c r="E109" s="243">
        <f>E110+E111</f>
        <v>4351531.07</v>
      </c>
      <c r="F109" s="243">
        <f>F110+F111</f>
        <v>53320.24</v>
      </c>
      <c r="G109" s="243"/>
      <c r="H109" s="243"/>
      <c r="I109" s="243">
        <f>F109</f>
        <v>53320.24</v>
      </c>
      <c r="J109" s="243">
        <f>D109-I109</f>
        <v>3369639.76</v>
      </c>
      <c r="K109" s="199">
        <f>E109-I109</f>
        <v>4298210.83</v>
      </c>
    </row>
    <row r="110" spans="1:11" s="28" customFormat="1" ht="15" customHeight="1" thickBot="1">
      <c r="A110" s="250" t="s">
        <v>104</v>
      </c>
      <c r="B110" s="255"/>
      <c r="C110" s="252" t="s">
        <v>303</v>
      </c>
      <c r="D110" s="249">
        <v>2599000</v>
      </c>
      <c r="E110" s="249">
        <v>3360264.79</v>
      </c>
      <c r="F110" s="249">
        <v>53320.24</v>
      </c>
      <c r="G110" s="253"/>
      <c r="H110" s="253"/>
      <c r="I110" s="253">
        <f>F110</f>
        <v>53320.24</v>
      </c>
      <c r="J110" s="253">
        <f>D110-I110</f>
        <v>2545679.76</v>
      </c>
      <c r="K110" s="201">
        <f>E110-I110</f>
        <v>3306944.55</v>
      </c>
    </row>
    <row r="111" spans="1:11" s="28" customFormat="1" ht="15" customHeight="1" thickBot="1">
      <c r="A111" s="250" t="s">
        <v>108</v>
      </c>
      <c r="B111" s="255"/>
      <c r="C111" s="252" t="s">
        <v>304</v>
      </c>
      <c r="D111" s="249">
        <v>823960</v>
      </c>
      <c r="E111" s="249">
        <v>991266.28</v>
      </c>
      <c r="F111" s="249">
        <v>0</v>
      </c>
      <c r="G111" s="253"/>
      <c r="H111" s="253"/>
      <c r="I111" s="253">
        <f>F111</f>
        <v>0</v>
      </c>
      <c r="J111" s="253">
        <f>D111-I111</f>
        <v>823960</v>
      </c>
      <c r="K111" s="201">
        <f>E111-I111</f>
        <v>991266.28</v>
      </c>
    </row>
    <row r="112" spans="1:11" s="28" customFormat="1" ht="13.5" customHeight="1" thickBot="1">
      <c r="A112" s="260"/>
      <c r="B112" s="255"/>
      <c r="C112" s="252"/>
      <c r="D112" s="248"/>
      <c r="E112" s="248"/>
      <c r="F112" s="248"/>
      <c r="G112" s="253"/>
      <c r="H112" s="253"/>
      <c r="I112" s="257"/>
      <c r="J112" s="257"/>
      <c r="K112" s="202"/>
    </row>
    <row r="113" spans="1:11" s="28" customFormat="1" ht="37.5" customHeight="1" thickBot="1">
      <c r="A113" s="240" t="s">
        <v>355</v>
      </c>
      <c r="B113" s="258"/>
      <c r="C113" s="242" t="s">
        <v>356</v>
      </c>
      <c r="D113" s="243">
        <f>D115</f>
        <v>60000</v>
      </c>
      <c r="E113" s="243">
        <v>24440.3</v>
      </c>
      <c r="F113" s="243">
        <f>F115</f>
        <v>0</v>
      </c>
      <c r="G113" s="243"/>
      <c r="H113" s="243"/>
      <c r="I113" s="243">
        <f>F113</f>
        <v>0</v>
      </c>
      <c r="J113" s="243">
        <f>D113-I113</f>
        <v>60000</v>
      </c>
      <c r="K113" s="199">
        <f>E113-I113</f>
        <v>24440.3</v>
      </c>
    </row>
    <row r="114" spans="1:11" s="28" customFormat="1" ht="15" customHeight="1" hidden="1">
      <c r="A114" s="250"/>
      <c r="B114" s="255"/>
      <c r="C114" s="242" t="s">
        <v>306</v>
      </c>
      <c r="D114" s="249"/>
      <c r="E114" s="249"/>
      <c r="F114" s="249"/>
      <c r="G114" s="253"/>
      <c r="H114" s="253"/>
      <c r="I114" s="253"/>
      <c r="J114" s="253"/>
      <c r="K114" s="201"/>
    </row>
    <row r="115" spans="1:11" s="227" customFormat="1" ht="17.25" customHeight="1" thickBot="1">
      <c r="A115" s="250" t="s">
        <v>106</v>
      </c>
      <c r="B115" s="259"/>
      <c r="C115" s="252" t="s">
        <v>305</v>
      </c>
      <c r="D115" s="249">
        <v>60000</v>
      </c>
      <c r="E115" s="249">
        <v>24440.3</v>
      </c>
      <c r="F115" s="249">
        <v>0</v>
      </c>
      <c r="G115" s="249"/>
      <c r="H115" s="249"/>
      <c r="I115" s="249">
        <f>F115</f>
        <v>0</v>
      </c>
      <c r="J115" s="249">
        <f>D115-I115</f>
        <v>60000</v>
      </c>
      <c r="K115" s="225">
        <f>E115-I115</f>
        <v>24440.3</v>
      </c>
    </row>
    <row r="116" spans="1:11" s="227" customFormat="1" ht="13.5" customHeight="1" thickBot="1">
      <c r="A116" s="245"/>
      <c r="B116" s="259"/>
      <c r="C116" s="247"/>
      <c r="D116" s="248"/>
      <c r="E116" s="248"/>
      <c r="F116" s="248"/>
      <c r="G116" s="248"/>
      <c r="H116" s="248"/>
      <c r="I116" s="248"/>
      <c r="J116" s="248"/>
      <c r="K116" s="225"/>
    </row>
    <row r="117" spans="1:11" s="28" customFormat="1" ht="43.5" customHeight="1" thickBot="1">
      <c r="A117" s="240" t="s">
        <v>357</v>
      </c>
      <c r="B117" s="258"/>
      <c r="C117" s="242" t="s">
        <v>358</v>
      </c>
      <c r="D117" s="243">
        <f>D118</f>
        <v>36000</v>
      </c>
      <c r="E117" s="243">
        <v>28898.92</v>
      </c>
      <c r="F117" s="243">
        <f>F118</f>
        <v>0</v>
      </c>
      <c r="G117" s="243"/>
      <c r="H117" s="243"/>
      <c r="I117" s="243">
        <f>F117</f>
        <v>0</v>
      </c>
      <c r="J117" s="243">
        <f>D117-I117</f>
        <v>36000</v>
      </c>
      <c r="K117" s="199">
        <f>E117-I117</f>
        <v>28898.92</v>
      </c>
    </row>
    <row r="118" spans="1:11" s="227" customFormat="1" ht="18.75" customHeight="1" thickBot="1">
      <c r="A118" s="250" t="s">
        <v>112</v>
      </c>
      <c r="B118" s="259"/>
      <c r="C118" s="252" t="s">
        <v>307</v>
      </c>
      <c r="D118" s="249">
        <v>36000</v>
      </c>
      <c r="E118" s="249">
        <v>28898.92</v>
      </c>
      <c r="F118" s="249">
        <v>0</v>
      </c>
      <c r="G118" s="249"/>
      <c r="H118" s="249"/>
      <c r="I118" s="249">
        <f>F118</f>
        <v>0</v>
      </c>
      <c r="J118" s="249">
        <f>D118-I118</f>
        <v>36000</v>
      </c>
      <c r="K118" s="225">
        <f>E118-I118</f>
        <v>28898.92</v>
      </c>
    </row>
    <row r="119" spans="1:11" s="28" customFormat="1" ht="1.5" customHeight="1" hidden="1">
      <c r="A119" s="250"/>
      <c r="B119" s="255"/>
      <c r="C119" s="256"/>
      <c r="D119" s="249"/>
      <c r="E119" s="249"/>
      <c r="F119" s="249"/>
      <c r="G119" s="257"/>
      <c r="H119" s="257"/>
      <c r="I119" s="253"/>
      <c r="J119" s="253"/>
      <c r="K119" s="201"/>
    </row>
    <row r="120" spans="1:11" s="28" customFormat="1" ht="13.5" customHeight="1" thickBot="1">
      <c r="A120" s="246"/>
      <c r="B120" s="259"/>
      <c r="C120" s="252"/>
      <c r="D120" s="249"/>
      <c r="E120" s="249"/>
      <c r="F120" s="249"/>
      <c r="G120" s="248"/>
      <c r="H120" s="248"/>
      <c r="I120" s="249"/>
      <c r="J120" s="249"/>
      <c r="K120" s="203"/>
    </row>
    <row r="121" spans="1:11" s="28" customFormat="1" ht="45.75" customHeight="1" thickBot="1">
      <c r="A121" s="240" t="s">
        <v>359</v>
      </c>
      <c r="B121" s="258"/>
      <c r="C121" s="242" t="s">
        <v>308</v>
      </c>
      <c r="D121" s="243">
        <f>D122+D123+D124+D125+D126</f>
        <v>1350000</v>
      </c>
      <c r="E121" s="243" t="e">
        <f>#REF!+#REF!+E125</f>
        <v>#REF!</v>
      </c>
      <c r="F121" s="243">
        <f>F122+F123+F124+F125+F126</f>
        <v>3977.5</v>
      </c>
      <c r="G121" s="243"/>
      <c r="H121" s="243"/>
      <c r="I121" s="243">
        <f aca="true" t="shared" si="5" ref="I121:I126">F121</f>
        <v>3977.5</v>
      </c>
      <c r="J121" s="243">
        <f aca="true" t="shared" si="6" ref="J121:J126">D121-I121</f>
        <v>1346022.5</v>
      </c>
      <c r="K121" s="199" t="e">
        <f aca="true" t="shared" si="7" ref="K121:K126">E121-I121</f>
        <v>#REF!</v>
      </c>
    </row>
    <row r="122" spans="1:11" s="28" customFormat="1" ht="15" customHeight="1" thickBot="1">
      <c r="A122" s="250" t="s">
        <v>115</v>
      </c>
      <c r="B122" s="255"/>
      <c r="C122" s="256" t="s">
        <v>309</v>
      </c>
      <c r="D122" s="249">
        <v>918000</v>
      </c>
      <c r="E122" s="249">
        <v>839967.48</v>
      </c>
      <c r="F122" s="249">
        <v>3977.5</v>
      </c>
      <c r="G122" s="253"/>
      <c r="H122" s="253"/>
      <c r="I122" s="253">
        <f t="shared" si="5"/>
        <v>3977.5</v>
      </c>
      <c r="J122" s="253">
        <f t="shared" si="6"/>
        <v>914022.5</v>
      </c>
      <c r="K122" s="201">
        <f t="shared" si="7"/>
        <v>835989.98</v>
      </c>
    </row>
    <row r="123" spans="1:11" s="28" customFormat="1" ht="15" customHeight="1" thickBot="1">
      <c r="A123" s="250" t="s">
        <v>129</v>
      </c>
      <c r="B123" s="255"/>
      <c r="C123" s="256" t="s">
        <v>310</v>
      </c>
      <c r="D123" s="249">
        <v>330000</v>
      </c>
      <c r="E123" s="249">
        <v>197963.24</v>
      </c>
      <c r="F123" s="249">
        <v>0</v>
      </c>
      <c r="G123" s="253"/>
      <c r="H123" s="253"/>
      <c r="I123" s="253">
        <f t="shared" si="5"/>
        <v>0</v>
      </c>
      <c r="J123" s="253">
        <f t="shared" si="6"/>
        <v>330000</v>
      </c>
      <c r="K123" s="201">
        <f t="shared" si="7"/>
        <v>197963.24</v>
      </c>
    </row>
    <row r="124" spans="1:11" s="28" customFormat="1" ht="15" customHeight="1" thickBot="1">
      <c r="A124" s="250" t="s">
        <v>110</v>
      </c>
      <c r="B124" s="255"/>
      <c r="C124" s="256" t="s">
        <v>311</v>
      </c>
      <c r="D124" s="249">
        <v>0</v>
      </c>
      <c r="E124" s="249">
        <v>45958.22</v>
      </c>
      <c r="F124" s="249">
        <v>0</v>
      </c>
      <c r="G124" s="253"/>
      <c r="H124" s="253"/>
      <c r="I124" s="253">
        <f t="shared" si="5"/>
        <v>0</v>
      </c>
      <c r="J124" s="253">
        <f t="shared" si="6"/>
        <v>0</v>
      </c>
      <c r="K124" s="201">
        <f t="shared" si="7"/>
        <v>45958.22</v>
      </c>
    </row>
    <row r="125" spans="1:11" s="35" customFormat="1" ht="15" customHeight="1" thickBot="1">
      <c r="A125" s="250" t="s">
        <v>127</v>
      </c>
      <c r="B125" s="254"/>
      <c r="C125" s="256" t="s">
        <v>312</v>
      </c>
      <c r="D125" s="249">
        <v>52000</v>
      </c>
      <c r="E125" s="249">
        <v>36166.8</v>
      </c>
      <c r="F125" s="249">
        <v>0</v>
      </c>
      <c r="G125" s="253"/>
      <c r="H125" s="253"/>
      <c r="I125" s="253">
        <f t="shared" si="5"/>
        <v>0</v>
      </c>
      <c r="J125" s="253">
        <f t="shared" si="6"/>
        <v>52000</v>
      </c>
      <c r="K125" s="201">
        <f t="shared" si="7"/>
        <v>36166.8</v>
      </c>
    </row>
    <row r="126" spans="1:11" s="28" customFormat="1" ht="13.5" customHeight="1" thickBot="1">
      <c r="A126" s="250" t="s">
        <v>131</v>
      </c>
      <c r="B126" s="255"/>
      <c r="C126" s="256" t="s">
        <v>313</v>
      </c>
      <c r="D126" s="249">
        <v>50000</v>
      </c>
      <c r="E126" s="249">
        <v>54803.9</v>
      </c>
      <c r="F126" s="249">
        <v>0</v>
      </c>
      <c r="G126" s="257"/>
      <c r="H126" s="257"/>
      <c r="I126" s="253">
        <f t="shared" si="5"/>
        <v>0</v>
      </c>
      <c r="J126" s="253">
        <f t="shared" si="6"/>
        <v>50000</v>
      </c>
      <c r="K126" s="201">
        <f t="shared" si="7"/>
        <v>54803.9</v>
      </c>
    </row>
    <row r="127" spans="1:11" s="28" customFormat="1" ht="12.75" customHeight="1" thickBot="1">
      <c r="A127" s="260"/>
      <c r="B127" s="255"/>
      <c r="C127" s="261"/>
      <c r="D127" s="248"/>
      <c r="E127" s="248"/>
      <c r="F127" s="248"/>
      <c r="G127" s="257"/>
      <c r="H127" s="257"/>
      <c r="I127" s="257"/>
      <c r="J127" s="257"/>
      <c r="K127" s="202"/>
    </row>
    <row r="128" spans="1:11" s="28" customFormat="1" ht="26.25" customHeight="1" thickBot="1">
      <c r="A128" s="240" t="s">
        <v>360</v>
      </c>
      <c r="B128" s="258"/>
      <c r="C128" s="242" t="s">
        <v>328</v>
      </c>
      <c r="D128" s="243">
        <f>D129+D130</f>
        <v>429660</v>
      </c>
      <c r="E128" s="243">
        <f>E129+E130</f>
        <v>353887.05</v>
      </c>
      <c r="F128" s="243">
        <f>F129+F130</f>
        <v>6689.83</v>
      </c>
      <c r="G128" s="243"/>
      <c r="H128" s="243"/>
      <c r="I128" s="243">
        <f>F128</f>
        <v>6689.83</v>
      </c>
      <c r="J128" s="243">
        <f>D128-I128</f>
        <v>422970.17</v>
      </c>
      <c r="K128" s="199">
        <f>E128-I128</f>
        <v>347197.22</v>
      </c>
    </row>
    <row r="129" spans="1:11" s="28" customFormat="1" ht="15" customHeight="1" thickBot="1">
      <c r="A129" s="250" t="s">
        <v>104</v>
      </c>
      <c r="B129" s="255"/>
      <c r="C129" s="256" t="s">
        <v>314</v>
      </c>
      <c r="D129" s="249">
        <v>326000</v>
      </c>
      <c r="E129" s="249">
        <v>298849.19</v>
      </c>
      <c r="F129" s="249">
        <v>6689.83</v>
      </c>
      <c r="G129" s="257"/>
      <c r="H129" s="257"/>
      <c r="I129" s="253">
        <f>F129</f>
        <v>6689.83</v>
      </c>
      <c r="J129" s="253">
        <f>D129-I129</f>
        <v>319310.17</v>
      </c>
      <c r="K129" s="201">
        <f>E129-I129</f>
        <v>292159.36</v>
      </c>
    </row>
    <row r="130" spans="1:11" s="28" customFormat="1" ht="15" customHeight="1" thickBot="1">
      <c r="A130" s="250" t="s">
        <v>108</v>
      </c>
      <c r="B130" s="255"/>
      <c r="C130" s="256" t="s">
        <v>315</v>
      </c>
      <c r="D130" s="249">
        <v>103660</v>
      </c>
      <c r="E130" s="249">
        <v>55037.86</v>
      </c>
      <c r="F130" s="249">
        <v>0</v>
      </c>
      <c r="G130" s="257"/>
      <c r="H130" s="257"/>
      <c r="I130" s="253">
        <f>F130</f>
        <v>0</v>
      </c>
      <c r="J130" s="253">
        <f>D130-I130</f>
        <v>103660</v>
      </c>
      <c r="K130" s="201">
        <f>E130-I130</f>
        <v>55037.86</v>
      </c>
    </row>
    <row r="131" spans="1:11" s="28" customFormat="1" ht="12.75" customHeight="1" thickBot="1">
      <c r="A131" s="250"/>
      <c r="B131" s="255"/>
      <c r="C131" s="256"/>
      <c r="D131" s="249"/>
      <c r="E131" s="249"/>
      <c r="F131" s="249"/>
      <c r="G131" s="257"/>
      <c r="H131" s="257"/>
      <c r="I131" s="253"/>
      <c r="J131" s="253"/>
      <c r="K131" s="201"/>
    </row>
    <row r="132" spans="1:11" s="28" customFormat="1" ht="38.25" customHeight="1" thickBot="1">
      <c r="A132" s="240" t="s">
        <v>361</v>
      </c>
      <c r="B132" s="258"/>
      <c r="C132" s="242" t="s">
        <v>362</v>
      </c>
      <c r="D132" s="243">
        <f>D133</f>
        <v>0</v>
      </c>
      <c r="E132" s="243" t="e">
        <f>#REF!</f>
        <v>#REF!</v>
      </c>
      <c r="F132" s="243">
        <f>F133</f>
        <v>0</v>
      </c>
      <c r="G132" s="243"/>
      <c r="H132" s="243"/>
      <c r="I132" s="243">
        <f>F132</f>
        <v>0</v>
      </c>
      <c r="J132" s="243">
        <f>D132-I132</f>
        <v>0</v>
      </c>
      <c r="K132" s="199" t="e">
        <f>#REF!-#REF!</f>
        <v>#REF!</v>
      </c>
    </row>
    <row r="133" spans="1:11" s="227" customFormat="1" ht="19.5" customHeight="1" thickBot="1">
      <c r="A133" s="250" t="s">
        <v>110</v>
      </c>
      <c r="B133" s="259"/>
      <c r="C133" s="252" t="s">
        <v>316</v>
      </c>
      <c r="D133" s="249">
        <v>0</v>
      </c>
      <c r="E133" s="249" t="e">
        <f>#REF!</f>
        <v>#REF!</v>
      </c>
      <c r="F133" s="249">
        <v>0</v>
      </c>
      <c r="G133" s="249"/>
      <c r="H133" s="249"/>
      <c r="I133" s="249">
        <f>F133</f>
        <v>0</v>
      </c>
      <c r="J133" s="249">
        <f>D133-I133</f>
        <v>0</v>
      </c>
      <c r="K133" s="225" t="e">
        <f>#REF!-#REF!</f>
        <v>#REF!</v>
      </c>
    </row>
    <row r="134" spans="1:11" s="28" customFormat="1" ht="15" customHeight="1" hidden="1">
      <c r="A134" s="250"/>
      <c r="B134" s="255"/>
      <c r="C134" s="256"/>
      <c r="D134" s="249"/>
      <c r="E134" s="249"/>
      <c r="F134" s="249"/>
      <c r="G134" s="257"/>
      <c r="H134" s="257"/>
      <c r="I134" s="253"/>
      <c r="J134" s="253"/>
      <c r="K134" s="199">
        <f>E135-I135</f>
        <v>0</v>
      </c>
    </row>
    <row r="135" spans="1:11" s="28" customFormat="1" ht="15" customHeight="1" hidden="1">
      <c r="A135" s="240" t="s">
        <v>209</v>
      </c>
      <c r="B135" s="258"/>
      <c r="C135" s="242" t="s">
        <v>210</v>
      </c>
      <c r="D135" s="248">
        <f>D136+D137+D138+D139</f>
        <v>0</v>
      </c>
      <c r="E135" s="248">
        <f>E136+E137+E138+E139</f>
        <v>0</v>
      </c>
      <c r="F135" s="248">
        <f>F136+F137+F138+F139</f>
        <v>0</v>
      </c>
      <c r="G135" s="243"/>
      <c r="H135" s="243"/>
      <c r="I135" s="243">
        <f>F135</f>
        <v>0</v>
      </c>
      <c r="J135" s="243">
        <f>D135-I135</f>
        <v>0</v>
      </c>
      <c r="K135" s="201">
        <f>E136-I136</f>
        <v>0</v>
      </c>
    </row>
    <row r="136" spans="1:11" s="35" customFormat="1" ht="15" customHeight="1" hidden="1">
      <c r="A136" s="250" t="s">
        <v>110</v>
      </c>
      <c r="B136" s="255"/>
      <c r="C136" s="252" t="s">
        <v>211</v>
      </c>
      <c r="D136" s="249">
        <v>0</v>
      </c>
      <c r="E136" s="249">
        <v>0</v>
      </c>
      <c r="F136" s="249">
        <v>0</v>
      </c>
      <c r="G136" s="253"/>
      <c r="H136" s="253"/>
      <c r="I136" s="253">
        <f>F136</f>
        <v>0</v>
      </c>
      <c r="J136" s="253">
        <f>D136-I136</f>
        <v>0</v>
      </c>
      <c r="K136" s="201">
        <f>E137-I137</f>
        <v>0</v>
      </c>
    </row>
    <row r="137" spans="1:11" s="28" customFormat="1" ht="15" customHeight="1" hidden="1">
      <c r="A137" s="250" t="s">
        <v>127</v>
      </c>
      <c r="B137" s="254"/>
      <c r="C137" s="252" t="s">
        <v>212</v>
      </c>
      <c r="D137" s="249">
        <v>0</v>
      </c>
      <c r="E137" s="249">
        <v>0</v>
      </c>
      <c r="F137" s="249">
        <v>0</v>
      </c>
      <c r="G137" s="253"/>
      <c r="H137" s="253"/>
      <c r="I137" s="253">
        <f>F137</f>
        <v>0</v>
      </c>
      <c r="J137" s="253">
        <f>D137-I137</f>
        <v>0</v>
      </c>
      <c r="K137" s="201">
        <f>E138-I138</f>
        <v>0</v>
      </c>
    </row>
    <row r="138" spans="1:11" s="35" customFormat="1" ht="15" customHeight="1" hidden="1">
      <c r="A138" s="250" t="s">
        <v>130</v>
      </c>
      <c r="B138" s="255"/>
      <c r="C138" s="252" t="s">
        <v>231</v>
      </c>
      <c r="D138" s="249">
        <v>0</v>
      </c>
      <c r="E138" s="249">
        <v>0</v>
      </c>
      <c r="F138" s="249">
        <v>0</v>
      </c>
      <c r="G138" s="253"/>
      <c r="H138" s="253"/>
      <c r="I138" s="253">
        <f>F138</f>
        <v>0</v>
      </c>
      <c r="J138" s="253">
        <f>D138-I138</f>
        <v>0</v>
      </c>
      <c r="K138" s="201">
        <f>E139-I139</f>
        <v>0</v>
      </c>
    </row>
    <row r="139" spans="1:11" s="35" customFormat="1" ht="15" customHeight="1" hidden="1">
      <c r="A139" s="250" t="s">
        <v>131</v>
      </c>
      <c r="B139" s="251"/>
      <c r="C139" s="252" t="s">
        <v>213</v>
      </c>
      <c r="D139" s="249">
        <v>0</v>
      </c>
      <c r="E139" s="249">
        <v>0</v>
      </c>
      <c r="F139" s="249">
        <v>0</v>
      </c>
      <c r="G139" s="253"/>
      <c r="H139" s="253"/>
      <c r="I139" s="253">
        <f>F139</f>
        <v>0</v>
      </c>
      <c r="J139" s="253">
        <f>D139-I139</f>
        <v>0</v>
      </c>
      <c r="K139" s="201"/>
    </row>
    <row r="140" spans="1:11" s="28" customFormat="1" ht="13.5" customHeight="1" thickBot="1">
      <c r="A140" s="250"/>
      <c r="B140" s="251"/>
      <c r="C140" s="252"/>
      <c r="D140" s="249"/>
      <c r="E140" s="249"/>
      <c r="F140" s="249"/>
      <c r="G140" s="253"/>
      <c r="H140" s="253"/>
      <c r="I140" s="253"/>
      <c r="J140" s="253"/>
      <c r="K140" s="199" t="e">
        <f>#REF!-#REF!</f>
        <v>#REF!</v>
      </c>
    </row>
    <row r="141" spans="1:11" s="28" customFormat="1" ht="15" customHeight="1" thickBot="1">
      <c r="A141" s="240" t="s">
        <v>430</v>
      </c>
      <c r="B141" s="258"/>
      <c r="C141" s="242" t="s">
        <v>372</v>
      </c>
      <c r="D141" s="243">
        <f aca="true" t="shared" si="8" ref="D141:J141">D142+D143</f>
        <v>1165300</v>
      </c>
      <c r="E141" s="243">
        <f t="shared" si="8"/>
        <v>284763.99</v>
      </c>
      <c r="F141" s="243">
        <f t="shared" si="8"/>
        <v>40669.39</v>
      </c>
      <c r="G141" s="243">
        <f t="shared" si="8"/>
        <v>0</v>
      </c>
      <c r="H141" s="243">
        <f t="shared" si="8"/>
        <v>0</v>
      </c>
      <c r="I141" s="243">
        <f t="shared" si="8"/>
        <v>56534.869999999995</v>
      </c>
      <c r="J141" s="243">
        <f t="shared" si="8"/>
        <v>1124630.6099999999</v>
      </c>
      <c r="K141" s="201">
        <f>E142-I142</f>
        <v>155212.11</v>
      </c>
    </row>
    <row r="142" spans="1:11" s="28" customFormat="1" ht="15" customHeight="1" thickBot="1">
      <c r="A142" s="250" t="s">
        <v>104</v>
      </c>
      <c r="B142" s="255"/>
      <c r="C142" s="252" t="s">
        <v>373</v>
      </c>
      <c r="D142" s="249">
        <v>906000</v>
      </c>
      <c r="E142" s="249">
        <v>195881.5</v>
      </c>
      <c r="F142" s="249">
        <v>40669.39</v>
      </c>
      <c r="G142" s="257"/>
      <c r="H142" s="257"/>
      <c r="I142" s="253">
        <f>F142</f>
        <v>40669.39</v>
      </c>
      <c r="J142" s="253">
        <f>D142-I142</f>
        <v>865330.61</v>
      </c>
      <c r="K142" s="201">
        <f>E143-I143</f>
        <v>73017.01000000001</v>
      </c>
    </row>
    <row r="143" spans="1:11" s="28" customFormat="1" ht="12.75" customHeight="1" thickBot="1">
      <c r="A143" s="250" t="s">
        <v>108</v>
      </c>
      <c r="B143" s="255"/>
      <c r="C143" s="252" t="s">
        <v>374</v>
      </c>
      <c r="D143" s="249">
        <v>259300</v>
      </c>
      <c r="E143" s="249">
        <v>88882.49</v>
      </c>
      <c r="F143" s="249">
        <v>0</v>
      </c>
      <c r="G143" s="257"/>
      <c r="H143" s="257"/>
      <c r="I143" s="253">
        <v>15865.48</v>
      </c>
      <c r="J143" s="253">
        <v>259300</v>
      </c>
      <c r="K143" s="201"/>
    </row>
    <row r="144" spans="1:11" s="28" customFormat="1" ht="14.25" customHeight="1" thickBot="1">
      <c r="A144" s="250"/>
      <c r="B144" s="255"/>
      <c r="C144" s="256"/>
      <c r="D144" s="249"/>
      <c r="E144" s="249"/>
      <c r="F144" s="249"/>
      <c r="G144" s="257"/>
      <c r="H144" s="257"/>
      <c r="I144" s="253"/>
      <c r="J144" s="253"/>
      <c r="K144" s="199" t="e">
        <f>E146-I146</f>
        <v>#REF!</v>
      </c>
    </row>
    <row r="145" spans="1:11" s="28" customFormat="1" ht="15" customHeight="1" thickBot="1">
      <c r="A145" s="240" t="s">
        <v>363</v>
      </c>
      <c r="B145" s="258"/>
      <c r="C145" s="242" t="s">
        <v>317</v>
      </c>
      <c r="D145" s="243">
        <f>D146+D149+D150</f>
        <v>20000</v>
      </c>
      <c r="E145" s="243" t="e">
        <f>E146+E149+E150</f>
        <v>#REF!</v>
      </c>
      <c r="F145" s="243">
        <f>F146+F149+F150</f>
        <v>6000</v>
      </c>
      <c r="G145" s="243"/>
      <c r="H145" s="243"/>
      <c r="I145" s="243">
        <f>F145</f>
        <v>6000</v>
      </c>
      <c r="J145" s="243">
        <f>D145-I145</f>
        <v>14000</v>
      </c>
      <c r="K145" s="201" t="e">
        <f>#REF!-#REF!</f>
        <v>#REF!</v>
      </c>
    </row>
    <row r="146" spans="1:11" s="227" customFormat="1" ht="15" customHeight="1" thickBot="1">
      <c r="A146" s="250" t="s">
        <v>127</v>
      </c>
      <c r="B146" s="259"/>
      <c r="C146" s="252" t="s">
        <v>320</v>
      </c>
      <c r="D146" s="249">
        <v>0</v>
      </c>
      <c r="E146" s="249" t="e">
        <f>E147+#REF!+E149</f>
        <v>#REF!</v>
      </c>
      <c r="F146" s="249">
        <v>0</v>
      </c>
      <c r="G146" s="249"/>
      <c r="H146" s="249"/>
      <c r="I146" s="249">
        <f>F146</f>
        <v>0</v>
      </c>
      <c r="J146" s="249">
        <f>D146-I146</f>
        <v>0</v>
      </c>
      <c r="K146" s="203" t="e">
        <f>#REF!-#REF!</f>
        <v>#REF!</v>
      </c>
    </row>
    <row r="147" spans="1:11" s="28" customFormat="1" ht="10.5" customHeight="1" hidden="1">
      <c r="A147" s="260" t="s">
        <v>120</v>
      </c>
      <c r="B147" s="255"/>
      <c r="C147" s="247" t="s">
        <v>318</v>
      </c>
      <c r="D147" s="248" t="e">
        <f>#REF!</f>
        <v>#REF!</v>
      </c>
      <c r="E147" s="248" t="e">
        <f>#REF!</f>
        <v>#REF!</v>
      </c>
      <c r="F147" s="248" t="e">
        <f>#REF!</f>
        <v>#REF!</v>
      </c>
      <c r="G147" s="257"/>
      <c r="H147" s="257"/>
      <c r="I147" s="257" t="e">
        <f>F147</f>
        <v>#REF!</v>
      </c>
      <c r="J147" s="257" t="e">
        <f>D147-I147</f>
        <v>#REF!</v>
      </c>
      <c r="K147" s="202"/>
    </row>
    <row r="148" spans="1:11" s="35" customFormat="1" ht="15" customHeight="1" hidden="1">
      <c r="A148" s="260"/>
      <c r="B148" s="255"/>
      <c r="C148" s="247" t="s">
        <v>319</v>
      </c>
      <c r="D148" s="248"/>
      <c r="E148" s="248"/>
      <c r="F148" s="248"/>
      <c r="G148" s="257"/>
      <c r="H148" s="257"/>
      <c r="I148" s="257"/>
      <c r="J148" s="257"/>
      <c r="K148" s="201">
        <f>E149-I149</f>
        <v>-6000</v>
      </c>
    </row>
    <row r="149" spans="1:11" s="28" customFormat="1" ht="17.25" customHeight="1" thickBot="1">
      <c r="A149" s="250" t="s">
        <v>131</v>
      </c>
      <c r="B149" s="254"/>
      <c r="C149" s="252" t="s">
        <v>322</v>
      </c>
      <c r="D149" s="249">
        <v>20000</v>
      </c>
      <c r="E149" s="249">
        <v>0</v>
      </c>
      <c r="F149" s="249">
        <v>6000</v>
      </c>
      <c r="G149" s="253"/>
      <c r="H149" s="253"/>
      <c r="I149" s="253">
        <f>F149</f>
        <v>6000</v>
      </c>
      <c r="J149" s="253">
        <f>D149-I149</f>
        <v>14000</v>
      </c>
      <c r="K149" s="201">
        <f>E150-I150</f>
        <v>0</v>
      </c>
    </row>
    <row r="150" spans="1:11" s="28" customFormat="1" ht="17.25" customHeight="1" thickBot="1">
      <c r="A150" s="250" t="s">
        <v>131</v>
      </c>
      <c r="B150" s="255"/>
      <c r="C150" s="252" t="s">
        <v>431</v>
      </c>
      <c r="D150" s="249">
        <v>0</v>
      </c>
      <c r="E150" s="249">
        <v>0</v>
      </c>
      <c r="F150" s="249">
        <v>0</v>
      </c>
      <c r="G150" s="257"/>
      <c r="H150" s="257"/>
      <c r="I150" s="253">
        <f>F150</f>
        <v>0</v>
      </c>
      <c r="J150" s="253">
        <f>D150-I150</f>
        <v>0</v>
      </c>
      <c r="K150" s="202" t="e">
        <f>#REF!-#REF!</f>
        <v>#REF!</v>
      </c>
    </row>
    <row r="151" spans="1:11" s="28" customFormat="1" ht="13.5" customHeight="1" thickBot="1">
      <c r="A151" s="260"/>
      <c r="B151" s="255"/>
      <c r="C151" s="261"/>
      <c r="D151" s="248"/>
      <c r="E151" s="248"/>
      <c r="F151" s="248"/>
      <c r="G151" s="257"/>
      <c r="H151" s="257"/>
      <c r="I151" s="257"/>
      <c r="J151" s="257"/>
      <c r="K151" s="199">
        <f>E152-I152</f>
        <v>20000</v>
      </c>
    </row>
    <row r="152" spans="1:11" s="28" customFormat="1" ht="26.25" customHeight="1" thickBot="1">
      <c r="A152" s="240" t="s">
        <v>364</v>
      </c>
      <c r="B152" s="258"/>
      <c r="C152" s="242" t="s">
        <v>317</v>
      </c>
      <c r="D152" s="243">
        <f>D153+D154</f>
        <v>0</v>
      </c>
      <c r="E152" s="243">
        <f>SUM(E153:E154)</f>
        <v>20000</v>
      </c>
      <c r="F152" s="243">
        <f>F153+F154</f>
        <v>0</v>
      </c>
      <c r="G152" s="243"/>
      <c r="H152" s="243"/>
      <c r="I152" s="243">
        <f>F152</f>
        <v>0</v>
      </c>
      <c r="J152" s="243">
        <f>D152-I152</f>
        <v>0</v>
      </c>
      <c r="K152" s="201">
        <f>E153-I153</f>
        <v>10000</v>
      </c>
    </row>
    <row r="153" spans="1:11" s="28" customFormat="1" ht="15" customHeight="1" thickBot="1">
      <c r="A153" s="250" t="s">
        <v>127</v>
      </c>
      <c r="B153" s="255"/>
      <c r="C153" s="256" t="s">
        <v>321</v>
      </c>
      <c r="D153" s="249">
        <v>0</v>
      </c>
      <c r="E153" s="249">
        <v>10000</v>
      </c>
      <c r="F153" s="249">
        <v>0</v>
      </c>
      <c r="G153" s="257"/>
      <c r="H153" s="257"/>
      <c r="I153" s="253">
        <f>F153</f>
        <v>0</v>
      </c>
      <c r="J153" s="253">
        <f>D153-I153</f>
        <v>0</v>
      </c>
      <c r="K153" s="201">
        <f>E154-I154</f>
        <v>10000</v>
      </c>
    </row>
    <row r="154" spans="1:11" s="28" customFormat="1" ht="15" customHeight="1" thickBot="1">
      <c r="A154" s="250" t="s">
        <v>131</v>
      </c>
      <c r="B154" s="255"/>
      <c r="C154" s="256" t="s">
        <v>322</v>
      </c>
      <c r="D154" s="249">
        <v>0</v>
      </c>
      <c r="E154" s="249">
        <v>10000</v>
      </c>
      <c r="F154" s="249">
        <v>0</v>
      </c>
      <c r="G154" s="257"/>
      <c r="H154" s="257"/>
      <c r="I154" s="253">
        <f>F154</f>
        <v>0</v>
      </c>
      <c r="J154" s="253">
        <f>D154-I154</f>
        <v>0</v>
      </c>
      <c r="K154" s="201" t="e">
        <f>#REF!-#REF!</f>
        <v>#REF!</v>
      </c>
    </row>
    <row r="155" spans="1:11" s="35" customFormat="1" ht="15" customHeight="1" thickBot="1">
      <c r="A155" s="260"/>
      <c r="B155" s="255"/>
      <c r="C155" s="261"/>
      <c r="D155" s="248"/>
      <c r="E155" s="248"/>
      <c r="F155" s="248"/>
      <c r="G155" s="257"/>
      <c r="H155" s="257"/>
      <c r="I155" s="257"/>
      <c r="J155" s="257"/>
      <c r="K155" s="206" t="e">
        <f>E209-I209</f>
        <v>#REF!</v>
      </c>
    </row>
    <row r="156" spans="1:11" s="28" customFormat="1" ht="50.25" customHeight="1" thickBot="1">
      <c r="A156" s="240" t="s">
        <v>432</v>
      </c>
      <c r="B156" s="263"/>
      <c r="C156" s="242" t="s">
        <v>433</v>
      </c>
      <c r="D156" s="243">
        <f>D157+D158</f>
        <v>100000</v>
      </c>
      <c r="E156" s="243" t="e">
        <f>E157+E158+#REF!</f>
        <v>#REF!</v>
      </c>
      <c r="F156" s="243">
        <f>F157+F158</f>
        <v>12000</v>
      </c>
      <c r="G156" s="243"/>
      <c r="H156" s="243"/>
      <c r="I156" s="243">
        <f>F156</f>
        <v>12000</v>
      </c>
      <c r="J156" s="243">
        <f>D156-I156</f>
        <v>88000</v>
      </c>
      <c r="K156" s="199" t="e">
        <f>E156-I156</f>
        <v>#REF!</v>
      </c>
    </row>
    <row r="157" spans="1:11" s="35" customFormat="1" ht="15" customHeight="1" thickBot="1">
      <c r="A157" s="250" t="s">
        <v>156</v>
      </c>
      <c r="B157" s="251"/>
      <c r="C157" s="252" t="s">
        <v>381</v>
      </c>
      <c r="D157" s="249">
        <v>0</v>
      </c>
      <c r="E157" s="249">
        <v>350000</v>
      </c>
      <c r="F157" s="249">
        <v>0</v>
      </c>
      <c r="G157" s="253"/>
      <c r="H157" s="253"/>
      <c r="I157" s="253">
        <f>F157</f>
        <v>0</v>
      </c>
      <c r="J157" s="253">
        <f>D157-I157</f>
        <v>0</v>
      </c>
      <c r="K157" s="201">
        <f>E157-I157</f>
        <v>350000</v>
      </c>
    </row>
    <row r="158" spans="1:11" s="28" customFormat="1" ht="15" customHeight="1" thickBot="1">
      <c r="A158" s="250" t="s">
        <v>110</v>
      </c>
      <c r="B158" s="255"/>
      <c r="C158" s="252" t="s">
        <v>382</v>
      </c>
      <c r="D158" s="249">
        <v>100000</v>
      </c>
      <c r="E158" s="249">
        <v>19599.99</v>
      </c>
      <c r="F158" s="249">
        <v>12000</v>
      </c>
      <c r="G158" s="257"/>
      <c r="H158" s="257"/>
      <c r="I158" s="253">
        <f>F158</f>
        <v>12000</v>
      </c>
      <c r="J158" s="253">
        <f>D158-I158</f>
        <v>88000</v>
      </c>
      <c r="K158" s="201">
        <f>E158-I158</f>
        <v>7599.990000000002</v>
      </c>
    </row>
    <row r="159" spans="1:11" s="28" customFormat="1" ht="13.5" customHeight="1" thickBot="1">
      <c r="A159" s="260"/>
      <c r="B159" s="255"/>
      <c r="C159" s="256"/>
      <c r="D159" s="248"/>
      <c r="E159" s="248"/>
      <c r="F159" s="248"/>
      <c r="G159" s="257"/>
      <c r="H159" s="257"/>
      <c r="I159" s="257"/>
      <c r="J159" s="257"/>
      <c r="K159" s="202"/>
    </row>
    <row r="160" spans="1:11" s="28" customFormat="1" ht="27" customHeight="1" thickBot="1">
      <c r="A160" s="240" t="s">
        <v>434</v>
      </c>
      <c r="B160" s="258"/>
      <c r="C160" s="242" t="s">
        <v>435</v>
      </c>
      <c r="D160" s="243">
        <f>D161</f>
        <v>90000</v>
      </c>
      <c r="E160" s="243">
        <v>0</v>
      </c>
      <c r="F160" s="243">
        <f>F161</f>
        <v>21971.6</v>
      </c>
      <c r="G160" s="243"/>
      <c r="H160" s="243"/>
      <c r="I160" s="243">
        <f>F160</f>
        <v>21971.6</v>
      </c>
      <c r="J160" s="243">
        <f>D160-I160</f>
        <v>68028.4</v>
      </c>
      <c r="K160" s="204">
        <f>E160-I160</f>
        <v>-21971.6</v>
      </c>
    </row>
    <row r="161" spans="1:11" s="227" customFormat="1" ht="39.75" customHeight="1" thickBot="1">
      <c r="A161" s="250" t="s">
        <v>126</v>
      </c>
      <c r="B161" s="259"/>
      <c r="C161" s="252" t="s">
        <v>436</v>
      </c>
      <c r="D161" s="249">
        <v>90000</v>
      </c>
      <c r="E161" s="249">
        <v>0</v>
      </c>
      <c r="F161" s="249">
        <v>21971.6</v>
      </c>
      <c r="G161" s="249"/>
      <c r="H161" s="249"/>
      <c r="I161" s="249">
        <f>F161</f>
        <v>21971.6</v>
      </c>
      <c r="J161" s="249">
        <f>D161-I161</f>
        <v>68028.4</v>
      </c>
      <c r="K161" s="226">
        <f>E161-I161</f>
        <v>-21971.6</v>
      </c>
    </row>
    <row r="162" spans="1:11" s="227" customFormat="1" ht="15" customHeight="1" thickBot="1">
      <c r="A162" s="250"/>
      <c r="B162" s="259"/>
      <c r="C162" s="252"/>
      <c r="D162" s="249"/>
      <c r="E162" s="249"/>
      <c r="F162" s="249"/>
      <c r="G162" s="249"/>
      <c r="H162" s="249"/>
      <c r="I162" s="249"/>
      <c r="J162" s="249"/>
      <c r="K162" s="226"/>
    </row>
    <row r="163" spans="1:11" s="227" customFormat="1" ht="39.75" customHeight="1" thickBot="1">
      <c r="A163" s="240" t="s">
        <v>438</v>
      </c>
      <c r="B163" s="258"/>
      <c r="C163" s="242" t="s">
        <v>368</v>
      </c>
      <c r="D163" s="243">
        <f>D164</f>
        <v>5062052.98</v>
      </c>
      <c r="E163" s="243">
        <v>0</v>
      </c>
      <c r="F163" s="243">
        <f>F164</f>
        <v>0</v>
      </c>
      <c r="G163" s="243"/>
      <c r="H163" s="243"/>
      <c r="I163" s="243">
        <f>F163</f>
        <v>0</v>
      </c>
      <c r="J163" s="243">
        <f>D163-I163</f>
        <v>5062052.98</v>
      </c>
      <c r="K163" s="226"/>
    </row>
    <row r="164" spans="1:11" s="227" customFormat="1" ht="39.75" customHeight="1" thickBot="1">
      <c r="A164" s="250" t="s">
        <v>437</v>
      </c>
      <c r="B164" s="259"/>
      <c r="C164" s="252" t="s">
        <v>439</v>
      </c>
      <c r="D164" s="249">
        <v>5062052.98</v>
      </c>
      <c r="E164" s="249">
        <v>0</v>
      </c>
      <c r="F164" s="249">
        <v>0</v>
      </c>
      <c r="G164" s="249"/>
      <c r="H164" s="249"/>
      <c r="I164" s="249">
        <f>F164</f>
        <v>0</v>
      </c>
      <c r="J164" s="249">
        <f>D164-I164</f>
        <v>5062052.98</v>
      </c>
      <c r="K164" s="226"/>
    </row>
    <row r="165" spans="1:11" s="28" customFormat="1" ht="14.25" customHeight="1" thickBot="1">
      <c r="A165" s="260"/>
      <c r="B165" s="255"/>
      <c r="C165" s="261"/>
      <c r="D165" s="248"/>
      <c r="E165" s="248"/>
      <c r="F165" s="248"/>
      <c r="G165" s="257"/>
      <c r="H165" s="257"/>
      <c r="I165" s="257"/>
      <c r="J165" s="257"/>
      <c r="K165" s="204"/>
    </row>
    <row r="166" spans="1:11" s="28" customFormat="1" ht="27.75" customHeight="1" thickBot="1">
      <c r="A166" s="240" t="s">
        <v>440</v>
      </c>
      <c r="B166" s="258"/>
      <c r="C166" s="242" t="s">
        <v>323</v>
      </c>
      <c r="D166" s="243">
        <f>D167+D168</f>
        <v>170000</v>
      </c>
      <c r="E166" s="243">
        <f>E167+E168</f>
        <v>34277.43</v>
      </c>
      <c r="F166" s="243">
        <f>F167+F168</f>
        <v>0</v>
      </c>
      <c r="G166" s="243"/>
      <c r="H166" s="243"/>
      <c r="I166" s="243">
        <f>F166</f>
        <v>0</v>
      </c>
      <c r="J166" s="243">
        <f>D166-I166</f>
        <v>170000</v>
      </c>
      <c r="K166" s="199">
        <f>E166-I166</f>
        <v>34277.43</v>
      </c>
    </row>
    <row r="167" spans="1:11" s="35" customFormat="1" ht="15" customHeight="1" thickBot="1">
      <c r="A167" s="250" t="s">
        <v>115</v>
      </c>
      <c r="B167" s="251"/>
      <c r="C167" s="252" t="s">
        <v>324</v>
      </c>
      <c r="D167" s="249">
        <v>110000</v>
      </c>
      <c r="E167" s="249">
        <v>27422.92</v>
      </c>
      <c r="F167" s="249">
        <v>0</v>
      </c>
      <c r="G167" s="253"/>
      <c r="H167" s="253"/>
      <c r="I167" s="253">
        <f>F167</f>
        <v>0</v>
      </c>
      <c r="J167" s="253">
        <f>D167-I167</f>
        <v>110000</v>
      </c>
      <c r="K167" s="201">
        <f>E167-I167</f>
        <v>27422.92</v>
      </c>
    </row>
    <row r="168" spans="1:11" s="28" customFormat="1" ht="15" customHeight="1" thickBot="1">
      <c r="A168" s="250" t="s">
        <v>117</v>
      </c>
      <c r="B168" s="254"/>
      <c r="C168" s="252" t="s">
        <v>325</v>
      </c>
      <c r="D168" s="249">
        <v>60000</v>
      </c>
      <c r="E168" s="249">
        <v>6854.51</v>
      </c>
      <c r="F168" s="249">
        <v>0</v>
      </c>
      <c r="G168" s="253"/>
      <c r="H168" s="253"/>
      <c r="I168" s="253">
        <f>F168</f>
        <v>0</v>
      </c>
      <c r="J168" s="253">
        <f>D168-I168</f>
        <v>60000</v>
      </c>
      <c r="K168" s="201">
        <f>J168</f>
        <v>60000</v>
      </c>
    </row>
    <row r="169" spans="1:11" s="35" customFormat="1" ht="13.5" customHeight="1" thickBot="1">
      <c r="A169" s="250"/>
      <c r="B169" s="254"/>
      <c r="C169" s="256"/>
      <c r="D169" s="249"/>
      <c r="E169" s="249"/>
      <c r="F169" s="249"/>
      <c r="G169" s="249"/>
      <c r="H169" s="253"/>
      <c r="I169" s="253"/>
      <c r="J169" s="253"/>
      <c r="K169" s="205"/>
    </row>
    <row r="170" spans="1:11" s="28" customFormat="1" ht="24.75" customHeight="1" thickBot="1">
      <c r="A170" s="240" t="s">
        <v>441</v>
      </c>
      <c r="B170" s="258"/>
      <c r="C170" s="242" t="s">
        <v>369</v>
      </c>
      <c r="D170" s="243">
        <f>D171</f>
        <v>145371</v>
      </c>
      <c r="E170" s="243">
        <v>268686</v>
      </c>
      <c r="F170" s="243">
        <f>F171</f>
        <v>0</v>
      </c>
      <c r="G170" s="243"/>
      <c r="H170" s="243"/>
      <c r="I170" s="243">
        <f>F170</f>
        <v>0</v>
      </c>
      <c r="J170" s="244">
        <f>D170-I170</f>
        <v>145371</v>
      </c>
      <c r="K170" s="121">
        <f>E170-I170</f>
        <v>268686</v>
      </c>
    </row>
    <row r="171" spans="1:11" s="227" customFormat="1" ht="18.75" customHeight="1" thickBot="1">
      <c r="A171" s="250" t="s">
        <v>117</v>
      </c>
      <c r="B171" s="259"/>
      <c r="C171" s="252" t="s">
        <v>442</v>
      </c>
      <c r="D171" s="249">
        <v>145371</v>
      </c>
      <c r="E171" s="249">
        <v>268686</v>
      </c>
      <c r="F171" s="249">
        <v>0</v>
      </c>
      <c r="G171" s="248"/>
      <c r="H171" s="248"/>
      <c r="I171" s="248">
        <f>F171</f>
        <v>0</v>
      </c>
      <c r="J171" s="249">
        <f>D171-I171</f>
        <v>145371</v>
      </c>
      <c r="K171" s="154">
        <f>E171-I171</f>
        <v>268686</v>
      </c>
    </row>
    <row r="172" spans="1:11" s="218" customFormat="1" ht="15" customHeight="1" thickBot="1">
      <c r="A172" s="268"/>
      <c r="B172" s="269"/>
      <c r="C172" s="270"/>
      <c r="D172" s="271"/>
      <c r="E172" s="271"/>
      <c r="F172" s="271"/>
      <c r="G172" s="271"/>
      <c r="H172" s="271"/>
      <c r="I172" s="271"/>
      <c r="J172" s="271"/>
      <c r="K172" s="219"/>
    </row>
    <row r="173" spans="1:11" s="28" customFormat="1" ht="58.5" customHeight="1" thickBot="1">
      <c r="A173" s="240" t="s">
        <v>445</v>
      </c>
      <c r="B173" s="258"/>
      <c r="C173" s="242" t="s">
        <v>443</v>
      </c>
      <c r="D173" s="243">
        <f>D174</f>
        <v>906400</v>
      </c>
      <c r="E173" s="243" t="e">
        <f>#REF!+#REF!</f>
        <v>#REF!</v>
      </c>
      <c r="F173" s="243">
        <f>F174</f>
        <v>0</v>
      </c>
      <c r="G173" s="243"/>
      <c r="H173" s="243"/>
      <c r="I173" s="243">
        <f>F173</f>
        <v>0</v>
      </c>
      <c r="J173" s="244">
        <f>D173-I173</f>
        <v>906400</v>
      </c>
      <c r="K173" s="121" t="e">
        <f>E173-I173</f>
        <v>#REF!</v>
      </c>
    </row>
    <row r="174" spans="1:11" s="227" customFormat="1" ht="18.75" customHeight="1" thickBot="1">
      <c r="A174" s="250" t="s">
        <v>140</v>
      </c>
      <c r="B174" s="259"/>
      <c r="C174" s="252" t="s">
        <v>444</v>
      </c>
      <c r="D174" s="249">
        <v>906400</v>
      </c>
      <c r="E174" s="249" t="e">
        <f>#REF!+#REF!</f>
        <v>#REF!</v>
      </c>
      <c r="F174" s="249">
        <v>0</v>
      </c>
      <c r="G174" s="249"/>
      <c r="H174" s="249"/>
      <c r="I174" s="249">
        <f>F174</f>
        <v>0</v>
      </c>
      <c r="J174" s="249">
        <f>D174-I174</f>
        <v>906400</v>
      </c>
      <c r="K174" s="154" t="e">
        <f>E174-I174</f>
        <v>#REF!</v>
      </c>
    </row>
    <row r="175" spans="1:11" s="28" customFormat="1" ht="13.5" customHeight="1" thickBot="1">
      <c r="A175" s="250"/>
      <c r="B175" s="255"/>
      <c r="C175" s="256"/>
      <c r="D175" s="249"/>
      <c r="E175" s="249"/>
      <c r="F175" s="249"/>
      <c r="G175" s="257"/>
      <c r="H175" s="257"/>
      <c r="I175" s="253"/>
      <c r="J175" s="253"/>
      <c r="K175" s="205"/>
    </row>
    <row r="176" spans="1:11" s="28" customFormat="1" ht="26.25" customHeight="1" thickBot="1">
      <c r="A176" s="240" t="s">
        <v>448</v>
      </c>
      <c r="B176" s="258"/>
      <c r="C176" s="242" t="s">
        <v>446</v>
      </c>
      <c r="D176" s="243">
        <f>D177</f>
        <v>597000</v>
      </c>
      <c r="E176" s="243">
        <v>813700</v>
      </c>
      <c r="F176" s="243">
        <f>F177</f>
        <v>0</v>
      </c>
      <c r="G176" s="243"/>
      <c r="H176" s="243"/>
      <c r="I176" s="243">
        <f>F176</f>
        <v>0</v>
      </c>
      <c r="J176" s="243">
        <f>D176-I176</f>
        <v>597000</v>
      </c>
      <c r="K176" s="199">
        <f>E176-I176</f>
        <v>813700</v>
      </c>
    </row>
    <row r="177" spans="1:11" s="227" customFormat="1" ht="18" customHeight="1" thickBot="1">
      <c r="A177" s="250" t="s">
        <v>140</v>
      </c>
      <c r="B177" s="259"/>
      <c r="C177" s="252" t="s">
        <v>447</v>
      </c>
      <c r="D177" s="249">
        <v>597000</v>
      </c>
      <c r="E177" s="249">
        <v>813700</v>
      </c>
      <c r="F177" s="249">
        <v>0</v>
      </c>
      <c r="G177" s="249"/>
      <c r="H177" s="249"/>
      <c r="I177" s="249">
        <f>F177</f>
        <v>0</v>
      </c>
      <c r="J177" s="249">
        <f>D177-I177</f>
        <v>597000</v>
      </c>
      <c r="K177" s="225">
        <f>E177-I177</f>
        <v>813700</v>
      </c>
    </row>
    <row r="178" spans="1:11" s="28" customFormat="1" ht="15.75" customHeight="1" thickBot="1">
      <c r="A178" s="260"/>
      <c r="B178" s="267"/>
      <c r="C178" s="261"/>
      <c r="D178" s="248"/>
      <c r="E178" s="248"/>
      <c r="F178" s="248"/>
      <c r="G178" s="257"/>
      <c r="H178" s="257"/>
      <c r="I178" s="257"/>
      <c r="J178" s="257"/>
      <c r="K178" s="202"/>
    </row>
    <row r="179" spans="1:11" s="35" customFormat="1" ht="30.75" customHeight="1" thickBot="1">
      <c r="A179" s="240" t="s">
        <v>449</v>
      </c>
      <c r="B179" s="241"/>
      <c r="C179" s="242" t="s">
        <v>450</v>
      </c>
      <c r="D179" s="243">
        <f>D180</f>
        <v>10965003</v>
      </c>
      <c r="E179" s="243">
        <v>2369000</v>
      </c>
      <c r="F179" s="243">
        <f>F180</f>
        <v>0</v>
      </c>
      <c r="G179" s="244"/>
      <c r="H179" s="244"/>
      <c r="I179" s="243">
        <f>F179</f>
        <v>0</v>
      </c>
      <c r="J179" s="243">
        <f>D179-I179</f>
        <v>10965003</v>
      </c>
      <c r="K179" s="199">
        <f>E179-I179</f>
        <v>2369000</v>
      </c>
    </row>
    <row r="180" spans="1:11" s="224" customFormat="1" ht="18" customHeight="1" thickBot="1">
      <c r="A180" s="250" t="s">
        <v>140</v>
      </c>
      <c r="B180" s="246"/>
      <c r="C180" s="252" t="s">
        <v>451</v>
      </c>
      <c r="D180" s="249">
        <v>10965003</v>
      </c>
      <c r="E180" s="249">
        <v>2369000</v>
      </c>
      <c r="F180" s="249">
        <v>0</v>
      </c>
      <c r="G180" s="249"/>
      <c r="H180" s="249"/>
      <c r="I180" s="249">
        <f>F180</f>
        <v>0</v>
      </c>
      <c r="J180" s="249">
        <f>D180-I180</f>
        <v>10965003</v>
      </c>
      <c r="K180" s="225">
        <f>E180-I180</f>
        <v>2369000</v>
      </c>
    </row>
    <row r="181" spans="1:11" s="35" customFormat="1" ht="15" customHeight="1" thickBot="1">
      <c r="A181" s="260"/>
      <c r="B181" s="250"/>
      <c r="C181" s="256"/>
      <c r="D181" s="248"/>
      <c r="E181" s="248"/>
      <c r="F181" s="248"/>
      <c r="G181" s="253"/>
      <c r="H181" s="253"/>
      <c r="I181" s="257"/>
      <c r="J181" s="257"/>
      <c r="K181" s="202"/>
    </row>
    <row r="182" spans="1:11" s="111" customFormat="1" ht="58.5" customHeight="1" thickBot="1">
      <c r="A182" s="240" t="s">
        <v>452</v>
      </c>
      <c r="B182" s="272"/>
      <c r="C182" s="242" t="s">
        <v>383</v>
      </c>
      <c r="D182" s="273">
        <f>D183</f>
        <v>607260.48</v>
      </c>
      <c r="E182" s="273">
        <v>0</v>
      </c>
      <c r="F182" s="273">
        <f>F183</f>
        <v>0</v>
      </c>
      <c r="G182" s="243"/>
      <c r="H182" s="243"/>
      <c r="I182" s="243">
        <f>F182</f>
        <v>0</v>
      </c>
      <c r="J182" s="243">
        <f>D182-I182</f>
        <v>607260.48</v>
      </c>
      <c r="K182" s="199">
        <f>E182-I182</f>
        <v>0</v>
      </c>
    </row>
    <row r="183" spans="1:11" s="287" customFormat="1" ht="19.5" customHeight="1" thickBot="1">
      <c r="A183" s="250" t="s">
        <v>140</v>
      </c>
      <c r="B183" s="265"/>
      <c r="C183" s="252" t="s">
        <v>384</v>
      </c>
      <c r="D183" s="315">
        <v>607260.48</v>
      </c>
      <c r="E183" s="315">
        <v>0</v>
      </c>
      <c r="F183" s="315">
        <v>0</v>
      </c>
      <c r="G183" s="249"/>
      <c r="H183" s="249"/>
      <c r="I183" s="249">
        <f>F183</f>
        <v>0</v>
      </c>
      <c r="J183" s="249">
        <f>D183-I183</f>
        <v>607260.48</v>
      </c>
      <c r="K183" s="225">
        <f>E183-I183</f>
        <v>0</v>
      </c>
    </row>
    <row r="184" spans="1:11" s="35" customFormat="1" ht="14.25" customHeight="1" thickBot="1">
      <c r="A184" s="250"/>
      <c r="B184" s="254"/>
      <c r="C184" s="256"/>
      <c r="D184" s="249"/>
      <c r="E184" s="249"/>
      <c r="F184" s="249"/>
      <c r="G184" s="253"/>
      <c r="H184" s="253"/>
      <c r="I184" s="253"/>
      <c r="J184" s="253"/>
      <c r="K184" s="201"/>
    </row>
    <row r="185" spans="1:11" s="111" customFormat="1" ht="28.5" customHeight="1" thickBot="1">
      <c r="A185" s="240" t="s">
        <v>453</v>
      </c>
      <c r="B185" s="272"/>
      <c r="C185" s="242" t="s">
        <v>371</v>
      </c>
      <c r="D185" s="273">
        <f>D186</f>
        <v>13260733.68</v>
      </c>
      <c r="E185" s="273">
        <v>4974576.58</v>
      </c>
      <c r="F185" s="273">
        <f>F186</f>
        <v>0</v>
      </c>
      <c r="G185" s="243"/>
      <c r="H185" s="243"/>
      <c r="I185" s="243">
        <f>F185</f>
        <v>0</v>
      </c>
      <c r="J185" s="243">
        <f>D185-I185</f>
        <v>13260733.68</v>
      </c>
      <c r="K185" s="199">
        <f>E185-I185</f>
        <v>4974576.58</v>
      </c>
    </row>
    <row r="186" spans="1:11" s="287" customFormat="1" ht="20.25" customHeight="1" thickBot="1">
      <c r="A186" s="250" t="s">
        <v>140</v>
      </c>
      <c r="B186" s="265"/>
      <c r="C186" s="252" t="s">
        <v>327</v>
      </c>
      <c r="D186" s="315">
        <v>13260733.68</v>
      </c>
      <c r="E186" s="315">
        <v>4974576.58</v>
      </c>
      <c r="F186" s="315">
        <v>0</v>
      </c>
      <c r="G186" s="249"/>
      <c r="H186" s="249"/>
      <c r="I186" s="249">
        <f>F186</f>
        <v>0</v>
      </c>
      <c r="J186" s="249">
        <f>D186-I186</f>
        <v>13260733.68</v>
      </c>
      <c r="K186" s="225">
        <f>E186-I186</f>
        <v>4974576.58</v>
      </c>
    </row>
    <row r="187" spans="1:11" s="35" customFormat="1" ht="13.5" customHeight="1" thickBot="1">
      <c r="A187" s="250"/>
      <c r="B187" s="254"/>
      <c r="C187" s="256"/>
      <c r="D187" s="249"/>
      <c r="E187" s="249"/>
      <c r="F187" s="249"/>
      <c r="G187" s="253"/>
      <c r="H187" s="253"/>
      <c r="I187" s="253"/>
      <c r="J187" s="253"/>
      <c r="K187" s="201"/>
    </row>
    <row r="188" spans="1:11" s="111" customFormat="1" ht="54.75" customHeight="1" thickBot="1">
      <c r="A188" s="240" t="s">
        <v>454</v>
      </c>
      <c r="B188" s="272"/>
      <c r="C188" s="242" t="s">
        <v>455</v>
      </c>
      <c r="D188" s="273">
        <f>D189</f>
        <v>44997</v>
      </c>
      <c r="E188" s="273">
        <v>11625735.12</v>
      </c>
      <c r="F188" s="273">
        <f>F189</f>
        <v>0</v>
      </c>
      <c r="G188" s="243"/>
      <c r="H188" s="243"/>
      <c r="I188" s="243">
        <f>F188</f>
        <v>0</v>
      </c>
      <c r="J188" s="243">
        <f>D188-I188</f>
        <v>44997</v>
      </c>
      <c r="K188" s="199">
        <f>E188-I188</f>
        <v>11625735.12</v>
      </c>
    </row>
    <row r="189" spans="1:11" s="287" customFormat="1" ht="18" customHeight="1" thickBot="1">
      <c r="A189" s="250" t="s">
        <v>140</v>
      </c>
      <c r="B189" s="265"/>
      <c r="C189" s="252" t="s">
        <v>456</v>
      </c>
      <c r="D189" s="315">
        <v>44997</v>
      </c>
      <c r="E189" s="315">
        <v>11625735.12</v>
      </c>
      <c r="F189" s="315">
        <v>0</v>
      </c>
      <c r="G189" s="249"/>
      <c r="H189" s="249"/>
      <c r="I189" s="249">
        <f>F189</f>
        <v>0</v>
      </c>
      <c r="J189" s="249">
        <f>D189-I189</f>
        <v>44997</v>
      </c>
      <c r="K189" s="225">
        <f>E189-I189</f>
        <v>11625735.12</v>
      </c>
    </row>
    <row r="190" spans="1:11" s="35" customFormat="1" ht="15" customHeight="1" thickBot="1">
      <c r="A190" s="250"/>
      <c r="B190" s="254"/>
      <c r="C190" s="256"/>
      <c r="D190" s="249"/>
      <c r="E190" s="249"/>
      <c r="F190" s="249"/>
      <c r="G190" s="253"/>
      <c r="H190" s="253"/>
      <c r="I190" s="253"/>
      <c r="J190" s="253"/>
      <c r="K190" s="201"/>
    </row>
    <row r="191" spans="1:11" s="111" customFormat="1" ht="42" customHeight="1" thickBot="1">
      <c r="A191" s="240" t="s">
        <v>457</v>
      </c>
      <c r="B191" s="272"/>
      <c r="C191" s="242" t="s">
        <v>458</v>
      </c>
      <c r="D191" s="273">
        <f>D192</f>
        <v>3809580</v>
      </c>
      <c r="E191" s="273">
        <v>24942683</v>
      </c>
      <c r="F191" s="273">
        <f>F192</f>
        <v>0</v>
      </c>
      <c r="G191" s="243"/>
      <c r="H191" s="243"/>
      <c r="I191" s="243">
        <f>F191</f>
        <v>0</v>
      </c>
      <c r="J191" s="243">
        <f>D191-I191</f>
        <v>3809580</v>
      </c>
      <c r="K191" s="199">
        <f>E191-I191</f>
        <v>24942683</v>
      </c>
    </row>
    <row r="192" spans="1:11" s="287" customFormat="1" ht="20.25" customHeight="1" thickBot="1">
      <c r="A192" s="250" t="s">
        <v>140</v>
      </c>
      <c r="B192" s="265"/>
      <c r="C192" s="252" t="s">
        <v>459</v>
      </c>
      <c r="D192" s="315">
        <v>3809580</v>
      </c>
      <c r="E192" s="315">
        <v>24942683</v>
      </c>
      <c r="F192" s="315">
        <v>0</v>
      </c>
      <c r="G192" s="249"/>
      <c r="H192" s="249"/>
      <c r="I192" s="249">
        <f>F192</f>
        <v>0</v>
      </c>
      <c r="J192" s="249">
        <f>D192-I192</f>
        <v>3809580</v>
      </c>
      <c r="K192" s="225">
        <f>E192-I192</f>
        <v>24942683</v>
      </c>
    </row>
    <row r="193" spans="1:11" s="111" customFormat="1" ht="14.25" customHeight="1" thickBot="1">
      <c r="A193" s="260"/>
      <c r="B193" s="254"/>
      <c r="C193" s="261"/>
      <c r="D193" s="274"/>
      <c r="E193" s="274"/>
      <c r="F193" s="274"/>
      <c r="G193" s="257"/>
      <c r="H193" s="257"/>
      <c r="I193" s="257"/>
      <c r="J193" s="257"/>
      <c r="K193" s="202"/>
    </row>
    <row r="194" spans="1:11" s="111" customFormat="1" ht="27.75" customHeight="1" thickBot="1">
      <c r="A194" s="240" t="s">
        <v>460</v>
      </c>
      <c r="B194" s="272"/>
      <c r="C194" s="242" t="s">
        <v>370</v>
      </c>
      <c r="D194" s="273">
        <f>D195</f>
        <v>8519560</v>
      </c>
      <c r="E194" s="273">
        <v>261826.08</v>
      </c>
      <c r="F194" s="273">
        <f>F195</f>
        <v>0</v>
      </c>
      <c r="G194" s="243"/>
      <c r="H194" s="243"/>
      <c r="I194" s="243">
        <f>F194</f>
        <v>0</v>
      </c>
      <c r="J194" s="243">
        <f>D194-I194</f>
        <v>8519560</v>
      </c>
      <c r="K194" s="199">
        <f>E194-I194</f>
        <v>261826.08</v>
      </c>
    </row>
    <row r="195" spans="1:11" s="287" customFormat="1" ht="19.5" customHeight="1" thickBot="1">
      <c r="A195" s="250" t="s">
        <v>140</v>
      </c>
      <c r="B195" s="265"/>
      <c r="C195" s="252" t="s">
        <v>326</v>
      </c>
      <c r="D195" s="315">
        <v>8519560</v>
      </c>
      <c r="E195" s="315">
        <v>261826.08</v>
      </c>
      <c r="F195" s="315">
        <v>0</v>
      </c>
      <c r="G195" s="249"/>
      <c r="H195" s="249"/>
      <c r="I195" s="249">
        <f>F195</f>
        <v>0</v>
      </c>
      <c r="J195" s="249">
        <f>D195-I195</f>
        <v>8519560</v>
      </c>
      <c r="K195" s="225">
        <f>E195-I195</f>
        <v>261826.08</v>
      </c>
    </row>
    <row r="196" spans="1:11" s="35" customFormat="1" ht="15" customHeight="1" thickBot="1">
      <c r="A196" s="250"/>
      <c r="B196" s="254"/>
      <c r="C196" s="256"/>
      <c r="D196" s="249"/>
      <c r="E196" s="249"/>
      <c r="F196" s="249"/>
      <c r="G196" s="253"/>
      <c r="H196" s="253"/>
      <c r="I196" s="253"/>
      <c r="J196" s="253"/>
      <c r="K196" s="201"/>
    </row>
    <row r="197" spans="1:11" s="111" customFormat="1" ht="27.75" customHeight="1" thickBot="1">
      <c r="A197" s="240" t="s">
        <v>461</v>
      </c>
      <c r="B197" s="272"/>
      <c r="C197" s="242" t="s">
        <v>462</v>
      </c>
      <c r="D197" s="273">
        <f>D198</f>
        <v>80000</v>
      </c>
      <c r="E197" s="273">
        <v>261826.08</v>
      </c>
      <c r="F197" s="273">
        <f>F198</f>
        <v>0</v>
      </c>
      <c r="G197" s="243"/>
      <c r="H197" s="243"/>
      <c r="I197" s="243">
        <f>F197</f>
        <v>0</v>
      </c>
      <c r="J197" s="243">
        <f>D197-I197</f>
        <v>80000</v>
      </c>
      <c r="K197" s="199">
        <f>E197-I197</f>
        <v>261826.08</v>
      </c>
    </row>
    <row r="198" spans="1:11" s="287" customFormat="1" ht="18.75" customHeight="1" thickBot="1">
      <c r="A198" s="250" t="s">
        <v>127</v>
      </c>
      <c r="B198" s="265"/>
      <c r="C198" s="252" t="s">
        <v>465</v>
      </c>
      <c r="D198" s="315">
        <v>80000</v>
      </c>
      <c r="E198" s="315">
        <v>261826.08</v>
      </c>
      <c r="F198" s="315">
        <v>0</v>
      </c>
      <c r="G198" s="249"/>
      <c r="H198" s="249"/>
      <c r="I198" s="249">
        <f>F198</f>
        <v>0</v>
      </c>
      <c r="J198" s="249">
        <f>D198-I198</f>
        <v>80000</v>
      </c>
      <c r="K198" s="225">
        <f>E198-I198</f>
        <v>261826.08</v>
      </c>
    </row>
    <row r="199" spans="1:11" s="287" customFormat="1" ht="15" customHeight="1" thickBot="1">
      <c r="A199" s="250"/>
      <c r="B199" s="265"/>
      <c r="C199" s="252"/>
      <c r="D199" s="274"/>
      <c r="E199" s="274"/>
      <c r="F199" s="274"/>
      <c r="G199" s="248"/>
      <c r="H199" s="248"/>
      <c r="I199" s="248"/>
      <c r="J199" s="248"/>
      <c r="K199" s="225"/>
    </row>
    <row r="200" spans="1:11" s="287" customFormat="1" ht="37.5" customHeight="1" thickBot="1">
      <c r="A200" s="240" t="s">
        <v>463</v>
      </c>
      <c r="B200" s="272"/>
      <c r="C200" s="242" t="s">
        <v>464</v>
      </c>
      <c r="D200" s="273">
        <f>D201</f>
        <v>100000</v>
      </c>
      <c r="E200" s="273">
        <v>261826.08</v>
      </c>
      <c r="F200" s="273">
        <f>F201</f>
        <v>11321.29</v>
      </c>
      <c r="G200" s="243"/>
      <c r="H200" s="243"/>
      <c r="I200" s="243">
        <f>F200</f>
        <v>11321.29</v>
      </c>
      <c r="J200" s="243">
        <f>D200-I200</f>
        <v>88678.70999999999</v>
      </c>
      <c r="K200" s="225"/>
    </row>
    <row r="201" spans="1:11" s="287" customFormat="1" ht="20.25" customHeight="1" thickBot="1">
      <c r="A201" s="250" t="s">
        <v>127</v>
      </c>
      <c r="B201" s="265"/>
      <c r="C201" s="252" t="s">
        <v>466</v>
      </c>
      <c r="D201" s="315">
        <v>100000</v>
      </c>
      <c r="E201" s="315">
        <v>261826.08</v>
      </c>
      <c r="F201" s="315">
        <v>11321.29</v>
      </c>
      <c r="G201" s="249"/>
      <c r="H201" s="249"/>
      <c r="I201" s="249">
        <f>F201</f>
        <v>11321.29</v>
      </c>
      <c r="J201" s="249">
        <f>D201-I201</f>
        <v>88678.70999999999</v>
      </c>
      <c r="K201" s="225"/>
    </row>
    <row r="202" spans="1:11" s="287" customFormat="1" ht="15" customHeight="1" thickBot="1">
      <c r="A202" s="250"/>
      <c r="B202" s="265"/>
      <c r="C202" s="252"/>
      <c r="D202" s="315"/>
      <c r="E202" s="315"/>
      <c r="F202" s="315"/>
      <c r="G202" s="249"/>
      <c r="H202" s="249"/>
      <c r="I202" s="249"/>
      <c r="J202" s="249"/>
      <c r="K202" s="225"/>
    </row>
    <row r="203" spans="1:11" s="28" customFormat="1" ht="63.75" customHeight="1" thickBot="1">
      <c r="A203" s="240" t="s">
        <v>469</v>
      </c>
      <c r="B203" s="263"/>
      <c r="C203" s="242" t="s">
        <v>470</v>
      </c>
      <c r="D203" s="243">
        <f>D204+D205</f>
        <v>152403</v>
      </c>
      <c r="E203" s="243" t="e">
        <f>E204+E205+#REF!</f>
        <v>#REF!</v>
      </c>
      <c r="F203" s="243">
        <f>F204+F205</f>
        <v>0</v>
      </c>
      <c r="G203" s="243"/>
      <c r="H203" s="243"/>
      <c r="I203" s="243">
        <f>F203</f>
        <v>0</v>
      </c>
      <c r="J203" s="243">
        <f>D203-I203</f>
        <v>152403</v>
      </c>
      <c r="K203" s="199" t="e">
        <f>E203-I203</f>
        <v>#REF!</v>
      </c>
    </row>
    <row r="204" spans="1:11" s="35" customFormat="1" ht="15" customHeight="1" thickBot="1">
      <c r="A204" s="250" t="s">
        <v>110</v>
      </c>
      <c r="B204" s="251"/>
      <c r="C204" s="252" t="s">
        <v>471</v>
      </c>
      <c r="D204" s="249">
        <v>102403</v>
      </c>
      <c r="E204" s="249">
        <v>350000</v>
      </c>
      <c r="F204" s="249">
        <v>0</v>
      </c>
      <c r="G204" s="253"/>
      <c r="H204" s="253"/>
      <c r="I204" s="253">
        <f>F204</f>
        <v>0</v>
      </c>
      <c r="J204" s="253">
        <f>D204-I204</f>
        <v>102403</v>
      </c>
      <c r="K204" s="201">
        <f>E204-I204</f>
        <v>350000</v>
      </c>
    </row>
    <row r="205" spans="1:11" s="28" customFormat="1" ht="15" customHeight="1" thickBot="1">
      <c r="A205" s="250" t="s">
        <v>413</v>
      </c>
      <c r="B205" s="255"/>
      <c r="C205" s="252" t="s">
        <v>472</v>
      </c>
      <c r="D205" s="249">
        <v>50000</v>
      </c>
      <c r="E205" s="249">
        <v>19599.99</v>
      </c>
      <c r="F205" s="249">
        <v>0</v>
      </c>
      <c r="G205" s="257"/>
      <c r="H205" s="257"/>
      <c r="I205" s="253">
        <f>F205</f>
        <v>0</v>
      </c>
      <c r="J205" s="253">
        <f>D205-I205</f>
        <v>50000</v>
      </c>
      <c r="K205" s="201">
        <f>E205-I205</f>
        <v>19599.99</v>
      </c>
    </row>
    <row r="206" spans="1:11" s="28" customFormat="1" ht="15" customHeight="1" thickBot="1">
      <c r="A206" s="250" t="s">
        <v>131</v>
      </c>
      <c r="B206" s="255"/>
      <c r="C206" s="252" t="s">
        <v>473</v>
      </c>
      <c r="D206" s="249">
        <v>30000</v>
      </c>
      <c r="E206" s="249">
        <v>19599.99</v>
      </c>
      <c r="F206" s="249">
        <v>0</v>
      </c>
      <c r="G206" s="257"/>
      <c r="H206" s="257"/>
      <c r="I206" s="253">
        <f>F206</f>
        <v>0</v>
      </c>
      <c r="J206" s="253">
        <f>D206-I206</f>
        <v>30000</v>
      </c>
      <c r="K206" s="201">
        <f>E206-I206</f>
        <v>19599.99</v>
      </c>
    </row>
    <row r="207" spans="1:11" s="28" customFormat="1" ht="13.5" customHeight="1" thickBot="1">
      <c r="A207" s="260"/>
      <c r="B207" s="255"/>
      <c r="C207" s="256"/>
      <c r="D207" s="248"/>
      <c r="E207" s="248"/>
      <c r="F207" s="248"/>
      <c r="G207" s="257"/>
      <c r="H207" s="257"/>
      <c r="I207" s="257"/>
      <c r="J207" s="257"/>
      <c r="K207" s="202"/>
    </row>
    <row r="208" spans="1:11" s="35" customFormat="1" ht="13.5" customHeight="1" thickBot="1">
      <c r="A208" s="250"/>
      <c r="B208" s="254"/>
      <c r="C208" s="256"/>
      <c r="D208" s="249"/>
      <c r="E208" s="249"/>
      <c r="F208" s="249"/>
      <c r="G208" s="253"/>
      <c r="H208" s="253"/>
      <c r="I208" s="253"/>
      <c r="J208" s="253"/>
      <c r="K208" s="201"/>
    </row>
    <row r="209" spans="1:11" s="110" customFormat="1" ht="12.75" customHeight="1" thickBot="1">
      <c r="A209" s="275" t="s">
        <v>136</v>
      </c>
      <c r="B209" s="258"/>
      <c r="C209" s="276" t="s">
        <v>187</v>
      </c>
      <c r="D209" s="277">
        <f>D214+D220+D223+D225+D227+D229+D234</f>
        <v>64378337.16</v>
      </c>
      <c r="E209" s="277" t="e">
        <f>E214+E220+E223+E228+E234+E224+E226</f>
        <v>#REF!</v>
      </c>
      <c r="F209" s="277">
        <f>F214+F220+F223+F225+F227+F229+F234</f>
        <v>1551252.3499999999</v>
      </c>
      <c r="G209" s="243"/>
      <c r="H209" s="243"/>
      <c r="I209" s="277">
        <f>F209</f>
        <v>1551252.3499999999</v>
      </c>
      <c r="J209" s="277">
        <f>D209-I209</f>
        <v>62827084.809999995</v>
      </c>
      <c r="K209" s="202"/>
    </row>
    <row r="210" spans="1:11" s="110" customFormat="1" ht="15" customHeight="1" thickBot="1">
      <c r="A210" s="250" t="s">
        <v>133</v>
      </c>
      <c r="B210" s="255"/>
      <c r="C210" s="278"/>
      <c r="D210" s="248"/>
      <c r="E210" s="248"/>
      <c r="F210" s="248"/>
      <c r="G210" s="257"/>
      <c r="H210" s="257"/>
      <c r="I210" s="257"/>
      <c r="J210" s="257"/>
      <c r="K210" s="201">
        <f aca="true" t="shared" si="9" ref="K210:K233">E211-I211</f>
        <v>9357012.399999999</v>
      </c>
    </row>
    <row r="211" spans="1:11" s="28" customFormat="1" ht="15" customHeight="1" thickBot="1">
      <c r="A211" s="250" t="s">
        <v>104</v>
      </c>
      <c r="B211" s="251"/>
      <c r="C211" s="279" t="s">
        <v>103</v>
      </c>
      <c r="D211" s="249">
        <f>D47+D51+D68+D70+D92+D110+D129+D142</f>
        <v>11043718</v>
      </c>
      <c r="E211" s="249">
        <f aca="true" t="shared" si="10" ref="E211:J211">E47+E51+E68+E70+E92+E110+E129+E142</f>
        <v>10779685.769999998</v>
      </c>
      <c r="F211" s="249">
        <f t="shared" si="10"/>
        <v>1422673.3699999999</v>
      </c>
      <c r="G211" s="249">
        <f t="shared" si="10"/>
        <v>0</v>
      </c>
      <c r="H211" s="249">
        <f t="shared" si="10"/>
        <v>0</v>
      </c>
      <c r="I211" s="249">
        <f t="shared" si="10"/>
        <v>1422673.3699999999</v>
      </c>
      <c r="J211" s="249">
        <f t="shared" si="10"/>
        <v>9621044.629999999</v>
      </c>
      <c r="K211" s="201">
        <f t="shared" si="9"/>
        <v>315883.75</v>
      </c>
    </row>
    <row r="212" spans="1:11" s="110" customFormat="1" ht="15" customHeight="1" thickBot="1">
      <c r="A212" s="250" t="s">
        <v>106</v>
      </c>
      <c r="B212" s="254"/>
      <c r="C212" s="279" t="s">
        <v>105</v>
      </c>
      <c r="D212" s="249">
        <f>D55+D62+D96+D102+D115+D65</f>
        <v>219807</v>
      </c>
      <c r="E212" s="249">
        <f aca="true" t="shared" si="11" ref="E212:J212">E55+E62+E96+E102+E115+E65</f>
        <v>315883.75</v>
      </c>
      <c r="F212" s="249">
        <f t="shared" si="11"/>
        <v>0</v>
      </c>
      <c r="G212" s="249">
        <f t="shared" si="11"/>
        <v>0</v>
      </c>
      <c r="H212" s="249">
        <f t="shared" si="11"/>
        <v>0</v>
      </c>
      <c r="I212" s="249">
        <f t="shared" si="11"/>
        <v>0</v>
      </c>
      <c r="J212" s="249">
        <f t="shared" si="11"/>
        <v>219807</v>
      </c>
      <c r="K212" s="201">
        <f t="shared" si="9"/>
        <v>4554552.500000001</v>
      </c>
    </row>
    <row r="213" spans="1:11" s="110" customFormat="1" ht="15" customHeight="1" thickBot="1">
      <c r="A213" s="250" t="s">
        <v>108</v>
      </c>
      <c r="B213" s="254"/>
      <c r="C213" s="279" t="s">
        <v>107</v>
      </c>
      <c r="D213" s="249">
        <f>D48+D52+D69+D93+D111+D130+D143</f>
        <v>3365124.63</v>
      </c>
      <c r="E213" s="249">
        <f aca="true" t="shared" si="12" ref="E213:J213">E48+E52+E69+E93+E111+E130+E143</f>
        <v>4579703.140000001</v>
      </c>
      <c r="F213" s="249">
        <f t="shared" si="12"/>
        <v>9285.16</v>
      </c>
      <c r="G213" s="249">
        <f t="shared" si="12"/>
        <v>0</v>
      </c>
      <c r="H213" s="249">
        <f t="shared" si="12"/>
        <v>0</v>
      </c>
      <c r="I213" s="249">
        <f t="shared" si="12"/>
        <v>25150.64</v>
      </c>
      <c r="J213" s="249">
        <f t="shared" si="12"/>
        <v>3355839.4699999997</v>
      </c>
      <c r="K213" s="202">
        <f t="shared" si="9"/>
        <v>14227448.649999999</v>
      </c>
    </row>
    <row r="214" spans="1:11" s="110" customFormat="1" ht="15" customHeight="1" thickBot="1">
      <c r="A214" s="260" t="s">
        <v>122</v>
      </c>
      <c r="B214" s="255"/>
      <c r="C214" s="264" t="s">
        <v>119</v>
      </c>
      <c r="D214" s="248">
        <f>D211+D212+D213</f>
        <v>14628649.629999999</v>
      </c>
      <c r="E214" s="248">
        <f aca="true" t="shared" si="13" ref="E214:J214">E211+E212+E213</f>
        <v>15675272.659999998</v>
      </c>
      <c r="F214" s="248">
        <f t="shared" si="13"/>
        <v>1431958.5299999998</v>
      </c>
      <c r="G214" s="248">
        <f t="shared" si="13"/>
        <v>0</v>
      </c>
      <c r="H214" s="248">
        <f t="shared" si="13"/>
        <v>0</v>
      </c>
      <c r="I214" s="248">
        <f t="shared" si="13"/>
        <v>1447824.0099999998</v>
      </c>
      <c r="J214" s="248">
        <f t="shared" si="13"/>
        <v>13196691.099999998</v>
      </c>
      <c r="K214" s="201">
        <f t="shared" si="9"/>
        <v>117797.29</v>
      </c>
    </row>
    <row r="215" spans="1:11" s="110" customFormat="1" ht="15" customHeight="1" thickBot="1">
      <c r="A215" s="250" t="s">
        <v>112</v>
      </c>
      <c r="B215" s="254"/>
      <c r="C215" s="279" t="s">
        <v>111</v>
      </c>
      <c r="D215" s="249">
        <f>D99+D118</f>
        <v>96000</v>
      </c>
      <c r="E215" s="249">
        <f aca="true" t="shared" si="14" ref="E215:J215">E99+E118</f>
        <v>119398.92</v>
      </c>
      <c r="F215" s="249">
        <f t="shared" si="14"/>
        <v>1601.63</v>
      </c>
      <c r="G215" s="249">
        <f t="shared" si="14"/>
        <v>0</v>
      </c>
      <c r="H215" s="249">
        <f t="shared" si="14"/>
        <v>0</v>
      </c>
      <c r="I215" s="249">
        <f t="shared" si="14"/>
        <v>1601.63</v>
      </c>
      <c r="J215" s="249">
        <f t="shared" si="14"/>
        <v>94398.37</v>
      </c>
      <c r="K215" s="201">
        <f t="shared" si="9"/>
        <v>2618</v>
      </c>
    </row>
    <row r="216" spans="1:11" s="110" customFormat="1" ht="15" customHeight="1" thickBot="1">
      <c r="A216" s="250" t="s">
        <v>113</v>
      </c>
      <c r="B216" s="254"/>
      <c r="C216" s="279" t="s">
        <v>114</v>
      </c>
      <c r="D216" s="249">
        <f>D56</f>
        <v>10000</v>
      </c>
      <c r="E216" s="249">
        <f aca="true" t="shared" si="15" ref="E216:J216">E56</f>
        <v>2618</v>
      </c>
      <c r="F216" s="249">
        <f t="shared" si="15"/>
        <v>0</v>
      </c>
      <c r="G216" s="249">
        <f t="shared" si="15"/>
        <v>0</v>
      </c>
      <c r="H216" s="249">
        <f t="shared" si="15"/>
        <v>0</v>
      </c>
      <c r="I216" s="249">
        <f t="shared" si="15"/>
        <v>0</v>
      </c>
      <c r="J216" s="249">
        <f t="shared" si="15"/>
        <v>10000</v>
      </c>
      <c r="K216" s="201">
        <f t="shared" si="9"/>
        <v>946704.06</v>
      </c>
    </row>
    <row r="217" spans="1:11" s="28" customFormat="1" ht="15" customHeight="1" thickBot="1">
      <c r="A217" s="250" t="s">
        <v>115</v>
      </c>
      <c r="B217" s="254"/>
      <c r="C217" s="279" t="s">
        <v>116</v>
      </c>
      <c r="D217" s="249">
        <f>D103+D122+D167</f>
        <v>1139000</v>
      </c>
      <c r="E217" s="249">
        <f aca="true" t="shared" si="16" ref="E217:J217">E103+E122+E167</f>
        <v>1012351.87</v>
      </c>
      <c r="F217" s="249">
        <f t="shared" si="16"/>
        <v>3977.5</v>
      </c>
      <c r="G217" s="249">
        <f t="shared" si="16"/>
        <v>0</v>
      </c>
      <c r="H217" s="249">
        <f t="shared" si="16"/>
        <v>0</v>
      </c>
      <c r="I217" s="249">
        <f t="shared" si="16"/>
        <v>65647.81</v>
      </c>
      <c r="J217" s="249">
        <f t="shared" si="16"/>
        <v>1073352.19</v>
      </c>
      <c r="K217" s="108" t="e">
        <f>K123+K73+#REF!+K104</f>
        <v>#REF!</v>
      </c>
    </row>
    <row r="218" spans="1:11" ht="21.75" customHeight="1" thickBot="1">
      <c r="A218" s="250" t="s">
        <v>117</v>
      </c>
      <c r="B218" s="254"/>
      <c r="C218" s="279" t="s">
        <v>118</v>
      </c>
      <c r="D218" s="249">
        <f aca="true" t="shared" si="17" ref="D218:J218">D13+D17+D18+D57+D73+D75+D104+D123+D157+D168+D14+D171</f>
        <v>3357955.5</v>
      </c>
      <c r="E218" s="249">
        <f t="shared" si="17"/>
        <v>2059601.62</v>
      </c>
      <c r="F218" s="249">
        <f t="shared" si="17"/>
        <v>10684.5</v>
      </c>
      <c r="G218" s="249">
        <f t="shared" si="17"/>
        <v>993100</v>
      </c>
      <c r="H218" s="249">
        <f t="shared" si="17"/>
        <v>993100</v>
      </c>
      <c r="I218" s="249">
        <f t="shared" si="17"/>
        <v>1003784.5</v>
      </c>
      <c r="J218" s="249">
        <f t="shared" si="17"/>
        <v>736271</v>
      </c>
      <c r="K218" s="201" t="e">
        <f t="shared" si="9"/>
        <v>#REF!</v>
      </c>
    </row>
    <row r="219" spans="1:11" ht="17.25" customHeight="1" thickBot="1">
      <c r="A219" s="250" t="s">
        <v>110</v>
      </c>
      <c r="B219" s="250"/>
      <c r="C219" s="279" t="s">
        <v>109</v>
      </c>
      <c r="D219" s="249">
        <f>D30+D31+D34+D35+D38+D58+D105+D124+D133+D158+D74+D198+D201+D204</f>
        <v>746898.5</v>
      </c>
      <c r="E219" s="249" t="e">
        <f>E30+E31+E34+E35+E38+E58+E105+E124+E133+E158+E74+E198+E201+E204</f>
        <v>#REF!</v>
      </c>
      <c r="F219" s="249">
        <f>F30+F31+F34+F35+F38+F58+F105+F124+F133+F158+F74+F198+F201+F204</f>
        <v>50121.29</v>
      </c>
      <c r="G219" s="249">
        <f>G30+G31+G34+G35+G38+G58+G105+G124+G133+G158+G74+G198+G201</f>
        <v>0</v>
      </c>
      <c r="H219" s="249">
        <f>H30+H31+H34+H35+H38+H58+H105+H124+H133+H158+H74+H198+H201</f>
        <v>0</v>
      </c>
      <c r="I219" s="249">
        <f>I30+I31+I34+I35+I38+I58+I105+I124+I133+I158+I74+I198+I201</f>
        <v>50121.29</v>
      </c>
      <c r="J219" s="249">
        <f>J30+J31+J34+J35+J38+J58+J105+J124+J133+J158+J74+J198+J201</f>
        <v>594374.21</v>
      </c>
      <c r="K219" s="202" t="e">
        <f t="shared" si="9"/>
        <v>#REF!</v>
      </c>
    </row>
    <row r="220" spans="1:11" s="28" customFormat="1" ht="21.75" customHeight="1" thickBot="1">
      <c r="A220" s="260" t="s">
        <v>120</v>
      </c>
      <c r="B220" s="260"/>
      <c r="C220" s="264" t="s">
        <v>121</v>
      </c>
      <c r="D220" s="248">
        <f>D215+D216+D217+D218+D219</f>
        <v>5349854</v>
      </c>
      <c r="E220" s="248" t="e">
        <f aca="true" t="shared" si="18" ref="E220:J220">E215+E216+E217+E218+E219</f>
        <v>#REF!</v>
      </c>
      <c r="F220" s="248">
        <f t="shared" si="18"/>
        <v>66384.92</v>
      </c>
      <c r="G220" s="248">
        <f t="shared" si="18"/>
        <v>993100</v>
      </c>
      <c r="H220" s="248">
        <f t="shared" si="18"/>
        <v>993100</v>
      </c>
      <c r="I220" s="248">
        <f t="shared" si="18"/>
        <v>1121155.23</v>
      </c>
      <c r="J220" s="248">
        <f t="shared" si="18"/>
        <v>2508395.77</v>
      </c>
      <c r="K220" s="201">
        <f>E221-I221</f>
        <v>0</v>
      </c>
    </row>
    <row r="221" spans="1:11" s="28" customFormat="1" ht="46.5" customHeight="1" thickBot="1">
      <c r="A221" s="250" t="s">
        <v>177</v>
      </c>
      <c r="B221" s="260"/>
      <c r="C221" s="279" t="s">
        <v>123</v>
      </c>
      <c r="D221" s="249">
        <f>D164</f>
        <v>5062052.98</v>
      </c>
      <c r="E221" s="249">
        <f aca="true" t="shared" si="19" ref="E221:J221">E164</f>
        <v>0</v>
      </c>
      <c r="F221" s="249">
        <f t="shared" si="19"/>
        <v>0</v>
      </c>
      <c r="G221" s="249">
        <f t="shared" si="19"/>
        <v>0</v>
      </c>
      <c r="H221" s="249">
        <f t="shared" si="19"/>
        <v>0</v>
      </c>
      <c r="I221" s="249">
        <f t="shared" si="19"/>
        <v>0</v>
      </c>
      <c r="J221" s="249">
        <f t="shared" si="19"/>
        <v>5062052.98</v>
      </c>
      <c r="K221" s="201">
        <f>E222-I222</f>
        <v>-21971.6</v>
      </c>
    </row>
    <row r="222" spans="1:11" s="28" customFormat="1" ht="22.5" customHeight="1" thickBot="1">
      <c r="A222" s="250" t="s">
        <v>126</v>
      </c>
      <c r="B222" s="260"/>
      <c r="C222" s="279" t="s">
        <v>124</v>
      </c>
      <c r="D222" s="249">
        <f>D21+D161</f>
        <v>90000</v>
      </c>
      <c r="E222" s="249">
        <f aca="true" t="shared" si="20" ref="E222:J222">E21+E161</f>
        <v>0</v>
      </c>
      <c r="F222" s="249">
        <f t="shared" si="20"/>
        <v>21971.6</v>
      </c>
      <c r="G222" s="249">
        <f t="shared" si="20"/>
        <v>0</v>
      </c>
      <c r="H222" s="249">
        <f t="shared" si="20"/>
        <v>0</v>
      </c>
      <c r="I222" s="249">
        <f t="shared" si="20"/>
        <v>21971.6</v>
      </c>
      <c r="J222" s="249">
        <f t="shared" si="20"/>
        <v>68028.4</v>
      </c>
      <c r="K222" s="202">
        <f t="shared" si="9"/>
        <v>-21971.6</v>
      </c>
    </row>
    <row r="223" spans="1:11" s="28" customFormat="1" ht="35.25" customHeight="1" thickBot="1">
      <c r="A223" s="260" t="s">
        <v>126</v>
      </c>
      <c r="B223" s="260"/>
      <c r="C223" s="264" t="s">
        <v>125</v>
      </c>
      <c r="D223" s="248">
        <f>D21+D161+D221</f>
        <v>5152052.98</v>
      </c>
      <c r="E223" s="248">
        <f aca="true" t="shared" si="21" ref="E223:J223">E21+E161+E221</f>
        <v>0</v>
      </c>
      <c r="F223" s="248">
        <f t="shared" si="21"/>
        <v>21971.6</v>
      </c>
      <c r="G223" s="248">
        <f t="shared" si="21"/>
        <v>0</v>
      </c>
      <c r="H223" s="248">
        <f t="shared" si="21"/>
        <v>0</v>
      </c>
      <c r="I223" s="248">
        <f t="shared" si="21"/>
        <v>21971.6</v>
      </c>
      <c r="J223" s="248">
        <f t="shared" si="21"/>
        <v>5130081.380000001</v>
      </c>
      <c r="K223" s="202" t="e">
        <f>E224-I224</f>
        <v>#REF!</v>
      </c>
    </row>
    <row r="224" spans="1:11" ht="15" customHeight="1" thickBot="1">
      <c r="A224" s="250" t="s">
        <v>140</v>
      </c>
      <c r="B224" s="260"/>
      <c r="C224" s="279" t="s">
        <v>139</v>
      </c>
      <c r="D224" s="249">
        <f>D177+D180+D183+D186+D189+D192+D195+D174</f>
        <v>38710534.16</v>
      </c>
      <c r="E224" s="249" t="e">
        <f aca="true" t="shared" si="22" ref="E224:J224">E177+E180+E183+E186+E189+E192+E195+E174</f>
        <v>#REF!</v>
      </c>
      <c r="F224" s="249">
        <f t="shared" si="22"/>
        <v>0</v>
      </c>
      <c r="G224" s="249">
        <f t="shared" si="22"/>
        <v>0</v>
      </c>
      <c r="H224" s="249">
        <f t="shared" si="22"/>
        <v>0</v>
      </c>
      <c r="I224" s="249">
        <f t="shared" si="22"/>
        <v>0</v>
      </c>
      <c r="J224" s="249">
        <f t="shared" si="22"/>
        <v>38710534.16</v>
      </c>
      <c r="K224" s="202" t="e">
        <f>E226-I226</f>
        <v>#REF!</v>
      </c>
    </row>
    <row r="225" spans="1:11" s="28" customFormat="1" ht="19.5" customHeight="1" thickBot="1">
      <c r="A225" s="260" t="s">
        <v>140</v>
      </c>
      <c r="B225" s="260"/>
      <c r="C225" s="264" t="s">
        <v>386</v>
      </c>
      <c r="D225" s="248">
        <f>D224</f>
        <v>38710534.16</v>
      </c>
      <c r="E225" s="248" t="e">
        <f aca="true" t="shared" si="23" ref="E225:J225">E224</f>
        <v>#REF!</v>
      </c>
      <c r="F225" s="248">
        <f t="shared" si="23"/>
        <v>0</v>
      </c>
      <c r="G225" s="248">
        <f t="shared" si="23"/>
        <v>0</v>
      </c>
      <c r="H225" s="248">
        <f t="shared" si="23"/>
        <v>0</v>
      </c>
      <c r="I225" s="248">
        <f t="shared" si="23"/>
        <v>0</v>
      </c>
      <c r="J225" s="248">
        <f t="shared" si="23"/>
        <v>38710534.16</v>
      </c>
      <c r="K225" s="202"/>
    </row>
    <row r="226" spans="1:11" ht="15" customHeight="1" thickBot="1">
      <c r="A226" s="250" t="s">
        <v>149</v>
      </c>
      <c r="B226" s="260"/>
      <c r="C226" s="279" t="s">
        <v>150</v>
      </c>
      <c r="D226" s="249">
        <f>D83</f>
        <v>120000</v>
      </c>
      <c r="E226" s="249" t="e">
        <f aca="true" t="shared" si="24" ref="E226:J226">E83</f>
        <v>#REF!</v>
      </c>
      <c r="F226" s="249">
        <f t="shared" si="24"/>
        <v>0</v>
      </c>
      <c r="G226" s="249">
        <f t="shared" si="24"/>
        <v>0</v>
      </c>
      <c r="H226" s="249">
        <f t="shared" si="24"/>
        <v>0</v>
      </c>
      <c r="I226" s="249">
        <f t="shared" si="24"/>
        <v>0</v>
      </c>
      <c r="J226" s="249">
        <f t="shared" si="24"/>
        <v>120000</v>
      </c>
      <c r="K226" s="202">
        <f>E228-I228</f>
        <v>214234.76</v>
      </c>
    </row>
    <row r="227" spans="1:11" s="28" customFormat="1" ht="19.5" customHeight="1" thickBot="1">
      <c r="A227" s="260" t="s">
        <v>149</v>
      </c>
      <c r="B227" s="260"/>
      <c r="C227" s="264" t="s">
        <v>387</v>
      </c>
      <c r="D227" s="248">
        <f>D226</f>
        <v>120000</v>
      </c>
      <c r="E227" s="248" t="e">
        <f aca="true" t="shared" si="25" ref="E227:J227">E226</f>
        <v>#REF!</v>
      </c>
      <c r="F227" s="248">
        <f t="shared" si="25"/>
        <v>0</v>
      </c>
      <c r="G227" s="248">
        <f t="shared" si="25"/>
        <v>0</v>
      </c>
      <c r="H227" s="248">
        <f t="shared" si="25"/>
        <v>0</v>
      </c>
      <c r="I227" s="248">
        <f t="shared" si="25"/>
        <v>0</v>
      </c>
      <c r="J227" s="248">
        <f t="shared" si="25"/>
        <v>120000</v>
      </c>
      <c r="K227" s="202">
        <f>E230-I230</f>
        <v>19599.99</v>
      </c>
    </row>
    <row r="228" spans="1:11" ht="15" customHeight="1" thickBot="1">
      <c r="A228" s="250" t="s">
        <v>127</v>
      </c>
      <c r="B228" s="260"/>
      <c r="C228" s="279" t="s">
        <v>153</v>
      </c>
      <c r="D228" s="249">
        <f>D59+D79+D89+D86+D106+D125+D153</f>
        <v>147300</v>
      </c>
      <c r="E228" s="249">
        <f aca="true" t="shared" si="26" ref="E228:J228">E59+E79+E89+E86+E106+E125+E153</f>
        <v>214234.76</v>
      </c>
      <c r="F228" s="249">
        <f t="shared" si="26"/>
        <v>0</v>
      </c>
      <c r="G228" s="249">
        <f t="shared" si="26"/>
        <v>0</v>
      </c>
      <c r="H228" s="249">
        <f t="shared" si="26"/>
        <v>0</v>
      </c>
      <c r="I228" s="249">
        <f t="shared" si="26"/>
        <v>0</v>
      </c>
      <c r="J228" s="249">
        <f t="shared" si="26"/>
        <v>147300</v>
      </c>
      <c r="K228" s="32" t="e">
        <f>K77+#REF!+K35</f>
        <v>#REF!</v>
      </c>
    </row>
    <row r="229" spans="1:11" s="28" customFormat="1" ht="19.5" customHeight="1" thickBot="1">
      <c r="A229" s="260" t="s">
        <v>127</v>
      </c>
      <c r="B229" s="260"/>
      <c r="C229" s="264" t="s">
        <v>388</v>
      </c>
      <c r="D229" s="248">
        <f>D228</f>
        <v>147300</v>
      </c>
      <c r="E229" s="248">
        <f aca="true" t="shared" si="27" ref="E229:J229">E228</f>
        <v>214234.76</v>
      </c>
      <c r="F229" s="248">
        <f t="shared" si="27"/>
        <v>0</v>
      </c>
      <c r="G229" s="248">
        <f t="shared" si="27"/>
        <v>0</v>
      </c>
      <c r="H229" s="248">
        <f t="shared" si="27"/>
        <v>0</v>
      </c>
      <c r="I229" s="248">
        <f t="shared" si="27"/>
        <v>0</v>
      </c>
      <c r="J229" s="248">
        <f t="shared" si="27"/>
        <v>147300</v>
      </c>
      <c r="K229" s="26" t="e">
        <f>K78+#REF!+K36</f>
        <v>#REF!</v>
      </c>
    </row>
    <row r="230" spans="1:11" s="28" customFormat="1" ht="15" customHeight="1" thickBot="1">
      <c r="A230" s="250" t="s">
        <v>413</v>
      </c>
      <c r="B230" s="250"/>
      <c r="C230" s="280" t="s">
        <v>157</v>
      </c>
      <c r="D230" s="281">
        <f>D205</f>
        <v>50000</v>
      </c>
      <c r="E230" s="281">
        <f>E205</f>
        <v>19599.99</v>
      </c>
      <c r="F230" s="281">
        <f>F205</f>
        <v>0</v>
      </c>
      <c r="G230" s="281">
        <v>0</v>
      </c>
      <c r="H230" s="281">
        <v>0</v>
      </c>
      <c r="I230" s="281">
        <v>0</v>
      </c>
      <c r="J230" s="281">
        <v>0</v>
      </c>
      <c r="K230" s="201">
        <f>E231-I231</f>
        <v>0</v>
      </c>
    </row>
    <row r="231" spans="1:11" s="28" customFormat="1" ht="15" customHeight="1" thickBot="1">
      <c r="A231" s="250" t="s">
        <v>131</v>
      </c>
      <c r="B231" s="250"/>
      <c r="C231" s="280" t="s">
        <v>232</v>
      </c>
      <c r="D231" s="281">
        <v>0</v>
      </c>
      <c r="E231" s="281">
        <v>0</v>
      </c>
      <c r="F231" s="281">
        <v>0</v>
      </c>
      <c r="G231" s="281">
        <v>0</v>
      </c>
      <c r="H231" s="281">
        <v>0</v>
      </c>
      <c r="I231" s="281">
        <v>0</v>
      </c>
      <c r="J231" s="281">
        <v>0</v>
      </c>
      <c r="K231" s="201">
        <f t="shared" si="9"/>
        <v>4000</v>
      </c>
    </row>
    <row r="232" spans="1:11" ht="15" customHeight="1" thickBot="1">
      <c r="A232" s="250" t="s">
        <v>131</v>
      </c>
      <c r="B232" s="250"/>
      <c r="C232" s="280" t="s">
        <v>161</v>
      </c>
      <c r="D232" s="281">
        <f>D154+D149</f>
        <v>20000</v>
      </c>
      <c r="E232" s="281">
        <f aca="true" t="shared" si="28" ref="E232:J232">E154+E149</f>
        <v>10000</v>
      </c>
      <c r="F232" s="281">
        <f t="shared" si="28"/>
        <v>6000</v>
      </c>
      <c r="G232" s="281">
        <f t="shared" si="28"/>
        <v>0</v>
      </c>
      <c r="H232" s="281">
        <f t="shared" si="28"/>
        <v>0</v>
      </c>
      <c r="I232" s="281">
        <f t="shared" si="28"/>
        <v>6000</v>
      </c>
      <c r="J232" s="281">
        <f t="shared" si="28"/>
        <v>14000</v>
      </c>
      <c r="K232" s="201">
        <f t="shared" si="9"/>
        <v>63004.93000000001</v>
      </c>
    </row>
    <row r="233" spans="1:11" ht="15.75" customHeight="1" thickBot="1">
      <c r="A233" s="250" t="s">
        <v>131</v>
      </c>
      <c r="B233" s="250"/>
      <c r="C233" s="280" t="s">
        <v>158</v>
      </c>
      <c r="D233" s="281">
        <f>D41+D44+D76++D80+D107+D126+D24+D27+D150+D206</f>
        <v>199946.39</v>
      </c>
      <c r="E233" s="281">
        <f>E41+E44+E76++E80+E107+E126+E24+E27+E150+E206</f>
        <v>87942.23000000001</v>
      </c>
      <c r="F233" s="281">
        <f>F41+F44+F76++F80+F107+F126+F24+F27+F150+F206</f>
        <v>24937.3</v>
      </c>
      <c r="G233" s="281">
        <f>G41+G44+G76++G80+G107+G126+G24+G27+G150</f>
        <v>0</v>
      </c>
      <c r="H233" s="281">
        <f>H41+H44+H76++H80+H107+H126+H24+H27+H150</f>
        <v>0</v>
      </c>
      <c r="I233" s="281">
        <f>I41+I44+I76++I80+I107+I126+I24+I27+I150</f>
        <v>24937.3</v>
      </c>
      <c r="J233" s="281">
        <f>J41+J44+J76++J80+J107+J126+J24+J27+J150</f>
        <v>145009.09</v>
      </c>
      <c r="K233" s="202">
        <f t="shared" si="9"/>
        <v>86604.92000000001</v>
      </c>
    </row>
    <row r="234" spans="1:11" ht="18.75" customHeight="1" thickBot="1">
      <c r="A234" s="260" t="s">
        <v>132</v>
      </c>
      <c r="B234" s="282"/>
      <c r="C234" s="264" t="s">
        <v>128</v>
      </c>
      <c r="D234" s="248">
        <f>D230+D233+D232+D231</f>
        <v>269946.39</v>
      </c>
      <c r="E234" s="248">
        <f aca="true" t="shared" si="29" ref="E234:J234">E230+E233+E232+E231</f>
        <v>117542.22000000002</v>
      </c>
      <c r="F234" s="248">
        <f t="shared" si="29"/>
        <v>30937.3</v>
      </c>
      <c r="G234" s="248">
        <f t="shared" si="29"/>
        <v>0</v>
      </c>
      <c r="H234" s="248">
        <f t="shared" si="29"/>
        <v>0</v>
      </c>
      <c r="I234" s="248">
        <f t="shared" si="29"/>
        <v>30937.3</v>
      </c>
      <c r="J234" s="248">
        <f t="shared" si="29"/>
        <v>159009.09</v>
      </c>
      <c r="K234" s="207"/>
    </row>
    <row r="235" spans="1:11" ht="13.5" thickBot="1">
      <c r="A235" s="260"/>
      <c r="B235" s="282"/>
      <c r="C235" s="264"/>
      <c r="D235" s="248"/>
      <c r="E235" s="248"/>
      <c r="F235" s="248"/>
      <c r="G235" s="257"/>
      <c r="H235" s="257"/>
      <c r="I235" s="257"/>
      <c r="J235" s="257"/>
      <c r="K235" s="208" t="s">
        <v>55</v>
      </c>
    </row>
    <row r="236" spans="1:10" ht="23.25" thickBot="1">
      <c r="A236" s="240" t="s">
        <v>85</v>
      </c>
      <c r="B236" s="283">
        <v>450</v>
      </c>
      <c r="C236" s="284" t="s">
        <v>55</v>
      </c>
      <c r="D236" s="285" t="s">
        <v>55</v>
      </c>
      <c r="E236" s="285" t="s">
        <v>55</v>
      </c>
      <c r="F236" s="243">
        <f>Лист1!E89</f>
        <v>-985078.43</v>
      </c>
      <c r="G236" s="285"/>
      <c r="H236" s="285"/>
      <c r="I236" s="243">
        <f>F236</f>
        <v>-985078.43</v>
      </c>
      <c r="J236" s="285" t="s">
        <v>55</v>
      </c>
    </row>
  </sheetData>
  <sheetProtection/>
  <mergeCells count="3">
    <mergeCell ref="C2:H2"/>
    <mergeCell ref="J3:J8"/>
    <mergeCell ref="F3:I8"/>
  </mergeCells>
  <printOptions/>
  <pageMargins left="0.5118110236220472" right="0.3937007874015748" top="0.5118110236220472" bottom="0.2755905511811024" header="0.1968503937007874" footer="0.1968503937007874"/>
  <pageSetup fitToHeight="7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00">
      <selection activeCell="F20" sqref="F20"/>
    </sheetView>
  </sheetViews>
  <sheetFormatPr defaultColWidth="9.00390625" defaultRowHeight="12.75"/>
  <cols>
    <col min="1" max="1" width="33.875" style="50" customWidth="1"/>
    <col min="2" max="2" width="4.625" style="50" customWidth="1"/>
    <col min="3" max="3" width="22.875" style="50" customWidth="1"/>
    <col min="4" max="4" width="14.625" style="64" customWidth="1"/>
    <col min="5" max="5" width="14.125" style="180" customWidth="1"/>
    <col min="6" max="6" width="15.375" style="64" customWidth="1"/>
    <col min="7" max="7" width="12.625" style="64" customWidth="1"/>
    <col min="8" max="8" width="13.375" style="64" customWidth="1"/>
    <col min="9" max="9" width="14.125" style="1" customWidth="1"/>
    <col min="10" max="16384" width="9.125" style="1" customWidth="1"/>
  </cols>
  <sheetData>
    <row r="1" spans="1:9" ht="16.5" customHeight="1" thickBot="1">
      <c r="A1" s="37" t="s">
        <v>92</v>
      </c>
      <c r="B1" s="38"/>
      <c r="C1" s="39"/>
      <c r="D1" s="37"/>
      <c r="E1" s="157"/>
      <c r="F1" s="37"/>
      <c r="G1" s="37"/>
      <c r="H1" s="37"/>
      <c r="I1" s="40" t="s">
        <v>6</v>
      </c>
    </row>
    <row r="2" spans="1:9" ht="15" customHeight="1">
      <c r="A2" s="41" t="s">
        <v>91</v>
      </c>
      <c r="B2" s="38"/>
      <c r="C2" s="37"/>
      <c r="D2" s="37"/>
      <c r="E2" s="157"/>
      <c r="F2" s="37"/>
      <c r="G2" s="37"/>
      <c r="H2" s="4" t="s">
        <v>34</v>
      </c>
      <c r="I2" s="42" t="s">
        <v>64</v>
      </c>
    </row>
    <row r="3" spans="1:9" ht="13.5" customHeight="1">
      <c r="A3" s="43" t="s">
        <v>241</v>
      </c>
      <c r="B3" s="43"/>
      <c r="C3" s="43"/>
      <c r="D3" s="104"/>
      <c r="E3" s="158"/>
      <c r="F3" s="43"/>
      <c r="G3" s="43"/>
      <c r="H3" s="3" t="s">
        <v>31</v>
      </c>
      <c r="I3" s="44" t="s">
        <v>242</v>
      </c>
    </row>
    <row r="4" spans="1:9" ht="18" customHeight="1">
      <c r="A4" s="3" t="s">
        <v>90</v>
      </c>
      <c r="B4" s="3"/>
      <c r="C4" s="45" t="s">
        <v>95</v>
      </c>
      <c r="D4" s="46"/>
      <c r="E4" s="159"/>
      <c r="F4" s="4"/>
      <c r="G4" s="4"/>
      <c r="H4" s="3" t="s">
        <v>29</v>
      </c>
      <c r="I4" s="44" t="s">
        <v>97</v>
      </c>
    </row>
    <row r="5" spans="1:9" ht="11.25" customHeight="1">
      <c r="A5" s="3" t="s">
        <v>89</v>
      </c>
      <c r="B5" s="3"/>
      <c r="C5" s="45"/>
      <c r="D5" s="46"/>
      <c r="E5" s="159"/>
      <c r="F5" s="4"/>
      <c r="G5" s="4"/>
      <c r="H5" s="3"/>
      <c r="I5" s="47"/>
    </row>
    <row r="6" spans="1:9" ht="15.75" customHeight="1">
      <c r="A6" s="3" t="s">
        <v>165</v>
      </c>
      <c r="B6" s="3"/>
      <c r="C6" s="3"/>
      <c r="D6" s="4"/>
      <c r="E6" s="149"/>
      <c r="F6" s="4"/>
      <c r="G6" s="4"/>
      <c r="H6" s="3" t="s">
        <v>66</v>
      </c>
      <c r="I6" s="44" t="s">
        <v>96</v>
      </c>
    </row>
    <row r="7" spans="1:9" ht="13.5" customHeight="1">
      <c r="A7" s="3" t="s">
        <v>74</v>
      </c>
      <c r="B7" s="3"/>
      <c r="C7" s="3"/>
      <c r="D7" s="4"/>
      <c r="E7" s="149"/>
      <c r="F7" s="4"/>
      <c r="G7" s="4"/>
      <c r="H7" s="3"/>
      <c r="I7" s="48"/>
    </row>
    <row r="8" spans="1:9" ht="13.5" customHeight="1" thickBot="1">
      <c r="A8" s="3" t="s">
        <v>1</v>
      </c>
      <c r="B8" s="3"/>
      <c r="C8" s="3"/>
      <c r="D8" s="4"/>
      <c r="E8" s="160"/>
      <c r="F8" s="4"/>
      <c r="G8" s="4"/>
      <c r="H8" s="3" t="s">
        <v>30</v>
      </c>
      <c r="I8" s="49" t="s">
        <v>0</v>
      </c>
    </row>
    <row r="9" spans="2:9" ht="14.25" customHeight="1">
      <c r="B9" s="2"/>
      <c r="C9" s="2" t="s">
        <v>43</v>
      </c>
      <c r="D9" s="4"/>
      <c r="E9" s="149"/>
      <c r="F9" s="116"/>
      <c r="G9" s="4"/>
      <c r="H9" s="4"/>
      <c r="I9" s="5"/>
    </row>
    <row r="10" spans="1:9" ht="5.25" customHeight="1">
      <c r="A10" s="6"/>
      <c r="B10" s="6"/>
      <c r="C10" s="7"/>
      <c r="D10" s="8"/>
      <c r="E10" s="150"/>
      <c r="F10" s="8"/>
      <c r="G10" s="8"/>
      <c r="H10" s="8"/>
      <c r="I10" s="9"/>
    </row>
    <row r="11" spans="1:9" ht="12.75" customHeight="1">
      <c r="A11" s="10"/>
      <c r="B11" s="11"/>
      <c r="C11" s="15"/>
      <c r="D11" s="12"/>
      <c r="E11" s="161"/>
      <c r="F11" s="51" t="s">
        <v>10</v>
      </c>
      <c r="G11" s="52"/>
      <c r="H11" s="53"/>
      <c r="I11" s="13"/>
    </row>
    <row r="12" spans="1:9" ht="9.75" customHeight="1">
      <c r="A12" s="11"/>
      <c r="B12" s="11" t="s">
        <v>25</v>
      </c>
      <c r="C12" s="11"/>
      <c r="D12" s="12" t="s">
        <v>87</v>
      </c>
      <c r="E12" s="151" t="s">
        <v>69</v>
      </c>
      <c r="F12" s="18" t="s">
        <v>11</v>
      </c>
      <c r="G12" s="17" t="s">
        <v>14</v>
      </c>
      <c r="H12" s="14"/>
      <c r="I12" s="13" t="s">
        <v>4</v>
      </c>
    </row>
    <row r="13" spans="1:9" ht="9.75" customHeight="1">
      <c r="A13" s="11" t="s">
        <v>7</v>
      </c>
      <c r="B13" s="11" t="s">
        <v>26</v>
      </c>
      <c r="C13" s="15" t="s">
        <v>9</v>
      </c>
      <c r="D13" s="12" t="s">
        <v>88</v>
      </c>
      <c r="E13" s="152" t="s">
        <v>70</v>
      </c>
      <c r="F13" s="12" t="s">
        <v>12</v>
      </c>
      <c r="G13" s="12" t="s">
        <v>15</v>
      </c>
      <c r="H13" s="12" t="s">
        <v>16</v>
      </c>
      <c r="I13" s="13" t="s">
        <v>5</v>
      </c>
    </row>
    <row r="14" spans="1:9" ht="9.75" customHeight="1">
      <c r="A14" s="10"/>
      <c r="B14" s="11" t="s">
        <v>27</v>
      </c>
      <c r="C14" s="11"/>
      <c r="D14" s="12" t="s">
        <v>5</v>
      </c>
      <c r="E14" s="152" t="s">
        <v>60</v>
      </c>
      <c r="F14" s="12" t="s">
        <v>13</v>
      </c>
      <c r="G14" s="12"/>
      <c r="H14" s="12"/>
      <c r="I14" s="13"/>
    </row>
    <row r="15" spans="1:9" ht="9.75" customHeight="1">
      <c r="A15" s="10"/>
      <c r="B15" s="11"/>
      <c r="C15" s="11"/>
      <c r="D15" s="12"/>
      <c r="E15" s="152" t="s">
        <v>61</v>
      </c>
      <c r="F15" s="12"/>
      <c r="G15" s="12"/>
      <c r="H15" s="12"/>
      <c r="I15" s="13"/>
    </row>
    <row r="16" spans="1:9" ht="9.75" customHeight="1" thickBot="1">
      <c r="A16" s="20">
        <v>1</v>
      </c>
      <c r="B16" s="21">
        <v>2</v>
      </c>
      <c r="C16" s="21">
        <v>3</v>
      </c>
      <c r="D16" s="22" t="s">
        <v>2</v>
      </c>
      <c r="E16" s="153" t="s">
        <v>3</v>
      </c>
      <c r="F16" s="22" t="s">
        <v>17</v>
      </c>
      <c r="G16" s="22" t="s">
        <v>18</v>
      </c>
      <c r="H16" s="22" t="s">
        <v>19</v>
      </c>
      <c r="I16" s="23" t="s">
        <v>20</v>
      </c>
    </row>
    <row r="17" spans="1:9" s="146" customFormat="1" ht="15.75" customHeight="1">
      <c r="A17" s="118" t="s">
        <v>24</v>
      </c>
      <c r="B17" s="119" t="s">
        <v>36</v>
      </c>
      <c r="C17" s="120" t="s">
        <v>55</v>
      </c>
      <c r="D17" s="121">
        <f>D19+D58</f>
        <v>53087100</v>
      </c>
      <c r="E17" s="154">
        <f>E19+E58</f>
        <v>56009465.75</v>
      </c>
      <c r="F17" s="122"/>
      <c r="G17" s="122"/>
      <c r="H17" s="122">
        <f>E17</f>
        <v>56009465.75</v>
      </c>
      <c r="I17" s="128">
        <f>D17-E17</f>
        <v>-2922365.75</v>
      </c>
    </row>
    <row r="18" spans="1:9" ht="15.75" customHeight="1" thickBot="1">
      <c r="A18" s="29" t="s">
        <v>8</v>
      </c>
      <c r="B18" s="30"/>
      <c r="C18" s="31"/>
      <c r="D18" s="147"/>
      <c r="E18" s="147"/>
      <c r="F18" s="33"/>
      <c r="G18" s="33"/>
      <c r="H18" s="33"/>
      <c r="I18" s="55"/>
    </row>
    <row r="19" spans="1:9" s="146" customFormat="1" ht="15.75" customHeight="1" thickBot="1">
      <c r="A19" s="124" t="s">
        <v>98</v>
      </c>
      <c r="B19" s="123"/>
      <c r="C19" s="126"/>
      <c r="D19" s="121">
        <f>D20+D32+D37+D39+D42+D43+D44+D48+D49+D50+D53</f>
        <v>3109600</v>
      </c>
      <c r="E19" s="154">
        <f>SUM(E20:E57)</f>
        <v>2571450.0399999996</v>
      </c>
      <c r="F19" s="121">
        <f>F20+F37+F40+F42+F43+F44+F45+F46+F48+F49+F50+F53</f>
        <v>3464000</v>
      </c>
      <c r="G19" s="122">
        <f>F19-D19</f>
        <v>354400</v>
      </c>
      <c r="H19" s="122">
        <f aca="true" t="shared" si="0" ref="H19:H67">E19</f>
        <v>2571450.0399999996</v>
      </c>
      <c r="I19" s="128">
        <f>D19-E19</f>
        <v>538149.9600000004</v>
      </c>
    </row>
    <row r="20" spans="1:9" ht="15.75" customHeight="1" thickBot="1">
      <c r="A20" s="107" t="s">
        <v>166</v>
      </c>
      <c r="B20" s="30"/>
      <c r="C20" s="56" t="s">
        <v>203</v>
      </c>
      <c r="D20" s="148">
        <v>1800000</v>
      </c>
      <c r="E20" s="139">
        <v>1542906.01</v>
      </c>
      <c r="F20" s="33">
        <v>1700000</v>
      </c>
      <c r="G20" s="33"/>
      <c r="H20" s="27">
        <f t="shared" si="0"/>
        <v>1542906.01</v>
      </c>
      <c r="I20" s="54">
        <f>D20-E20</f>
        <v>257093.99</v>
      </c>
    </row>
    <row r="21" spans="1:9" ht="15.75" customHeight="1" thickBot="1">
      <c r="A21" s="107" t="s">
        <v>166</v>
      </c>
      <c r="B21" s="30"/>
      <c r="C21" s="56" t="s">
        <v>204</v>
      </c>
      <c r="D21" s="147"/>
      <c r="E21" s="147">
        <v>-26.36</v>
      </c>
      <c r="F21" s="33"/>
      <c r="G21" s="33"/>
      <c r="H21" s="27">
        <f t="shared" si="0"/>
        <v>-26.36</v>
      </c>
      <c r="I21" s="54">
        <f>D21-E21</f>
        <v>26.36</v>
      </c>
    </row>
    <row r="22" spans="1:9" ht="15.75" customHeight="1" thickBot="1">
      <c r="A22" s="107" t="s">
        <v>166</v>
      </c>
      <c r="B22" s="30"/>
      <c r="C22" s="56" t="s">
        <v>234</v>
      </c>
      <c r="D22" s="147"/>
      <c r="E22" s="147">
        <v>0</v>
      </c>
      <c r="F22" s="33"/>
      <c r="G22" s="33"/>
      <c r="H22" s="27">
        <f t="shared" si="0"/>
        <v>0</v>
      </c>
      <c r="I22" s="54">
        <f aca="true" t="shared" si="1" ref="I22:I67">D22-E22</f>
        <v>0</v>
      </c>
    </row>
    <row r="23" spans="1:9" ht="15.75" customHeight="1" thickBot="1">
      <c r="A23" s="107" t="s">
        <v>166</v>
      </c>
      <c r="B23" s="30"/>
      <c r="C23" s="56" t="s">
        <v>224</v>
      </c>
      <c r="D23" s="147"/>
      <c r="E23" s="147">
        <v>121.38</v>
      </c>
      <c r="F23" s="33"/>
      <c r="G23" s="33"/>
      <c r="H23" s="27">
        <f>E23</f>
        <v>121.38</v>
      </c>
      <c r="I23" s="54">
        <f t="shared" si="1"/>
        <v>-121.38</v>
      </c>
    </row>
    <row r="24" spans="1:9" ht="15.75" customHeight="1" thickBot="1">
      <c r="A24" s="107" t="s">
        <v>166</v>
      </c>
      <c r="B24" s="30"/>
      <c r="C24" s="56" t="s">
        <v>225</v>
      </c>
      <c r="D24" s="147"/>
      <c r="E24" s="147">
        <v>0</v>
      </c>
      <c r="F24" s="33"/>
      <c r="G24" s="33"/>
      <c r="H24" s="27">
        <f t="shared" si="0"/>
        <v>0</v>
      </c>
      <c r="I24" s="54">
        <f t="shared" si="1"/>
        <v>0</v>
      </c>
    </row>
    <row r="25" spans="1:9" ht="26.25" customHeight="1" thickBot="1">
      <c r="A25" s="107" t="s">
        <v>215</v>
      </c>
      <c r="B25" s="30"/>
      <c r="C25" s="56" t="s">
        <v>214</v>
      </c>
      <c r="D25" s="147"/>
      <c r="E25" s="147">
        <v>0</v>
      </c>
      <c r="F25" s="33"/>
      <c r="G25" s="33"/>
      <c r="H25" s="27">
        <f t="shared" si="0"/>
        <v>0</v>
      </c>
      <c r="I25" s="54">
        <f t="shared" si="1"/>
        <v>0</v>
      </c>
    </row>
    <row r="26" spans="1:9" ht="31.5" customHeight="1" thickBot="1">
      <c r="A26" s="107" t="s">
        <v>215</v>
      </c>
      <c r="B26" s="30"/>
      <c r="C26" s="56" t="s">
        <v>205</v>
      </c>
      <c r="D26" s="147"/>
      <c r="E26" s="147">
        <v>3.48</v>
      </c>
      <c r="F26" s="33"/>
      <c r="G26" s="33"/>
      <c r="H26" s="27">
        <f t="shared" si="0"/>
        <v>3.48</v>
      </c>
      <c r="I26" s="54">
        <f t="shared" si="1"/>
        <v>-3.48</v>
      </c>
    </row>
    <row r="27" spans="1:9" ht="31.5" customHeight="1" thickBot="1">
      <c r="A27" s="107" t="s">
        <v>215</v>
      </c>
      <c r="B27" s="30"/>
      <c r="C27" s="56" t="s">
        <v>216</v>
      </c>
      <c r="D27" s="147"/>
      <c r="E27" s="147">
        <v>100</v>
      </c>
      <c r="F27" s="33"/>
      <c r="G27" s="33"/>
      <c r="H27" s="27">
        <f t="shared" si="0"/>
        <v>100</v>
      </c>
      <c r="I27" s="54">
        <f t="shared" si="1"/>
        <v>-100</v>
      </c>
    </row>
    <row r="28" spans="1:9" ht="27.75" customHeight="1" thickBot="1">
      <c r="A28" s="107" t="s">
        <v>167</v>
      </c>
      <c r="B28" s="30"/>
      <c r="C28" s="56" t="s">
        <v>169</v>
      </c>
      <c r="D28" s="147"/>
      <c r="E28" s="147"/>
      <c r="F28" s="33"/>
      <c r="G28" s="33"/>
      <c r="H28" s="27">
        <f t="shared" si="0"/>
        <v>0</v>
      </c>
      <c r="I28" s="54">
        <f t="shared" si="1"/>
        <v>0</v>
      </c>
    </row>
    <row r="29" spans="1:9" ht="15.75" customHeight="1" thickBot="1">
      <c r="A29" s="107" t="s">
        <v>171</v>
      </c>
      <c r="B29" s="30"/>
      <c r="C29" s="56" t="s">
        <v>172</v>
      </c>
      <c r="D29" s="147"/>
      <c r="E29" s="147"/>
      <c r="F29" s="33"/>
      <c r="G29" s="33"/>
      <c r="H29" s="27">
        <f t="shared" si="0"/>
        <v>0</v>
      </c>
      <c r="I29" s="54">
        <f t="shared" si="1"/>
        <v>0</v>
      </c>
    </row>
    <row r="30" spans="1:9" ht="15.75" customHeight="1" thickBot="1">
      <c r="A30" s="107" t="s">
        <v>171</v>
      </c>
      <c r="B30" s="30"/>
      <c r="C30" s="56" t="s">
        <v>173</v>
      </c>
      <c r="D30" s="147"/>
      <c r="E30" s="147"/>
      <c r="F30" s="33"/>
      <c r="G30" s="33"/>
      <c r="H30" s="27">
        <f t="shared" si="0"/>
        <v>0</v>
      </c>
      <c r="I30" s="54">
        <f t="shared" si="1"/>
        <v>0</v>
      </c>
    </row>
    <row r="31" spans="1:9" ht="15.75" customHeight="1" thickBot="1">
      <c r="A31" s="107" t="s">
        <v>171</v>
      </c>
      <c r="B31" s="30"/>
      <c r="C31" s="56" t="s">
        <v>170</v>
      </c>
      <c r="D31" s="148"/>
      <c r="E31" s="139"/>
      <c r="F31" s="33"/>
      <c r="G31" s="33"/>
      <c r="H31" s="27">
        <f t="shared" si="0"/>
        <v>0</v>
      </c>
      <c r="I31" s="54">
        <f t="shared" si="1"/>
        <v>0</v>
      </c>
    </row>
    <row r="32" spans="1:9" ht="15.75" customHeight="1" thickBot="1">
      <c r="A32" s="107" t="s">
        <v>134</v>
      </c>
      <c r="B32" s="34"/>
      <c r="C32" s="56" t="s">
        <v>142</v>
      </c>
      <c r="D32" s="147">
        <v>15000</v>
      </c>
      <c r="E32" s="147">
        <v>2556.6</v>
      </c>
      <c r="F32" s="139"/>
      <c r="G32" s="33"/>
      <c r="H32" s="27">
        <f t="shared" si="0"/>
        <v>2556.6</v>
      </c>
      <c r="I32" s="54">
        <f t="shared" si="1"/>
        <v>12443.4</v>
      </c>
    </row>
    <row r="33" spans="1:9" ht="15.75" customHeight="1" thickBot="1">
      <c r="A33" s="107" t="s">
        <v>134</v>
      </c>
      <c r="B33" s="34"/>
      <c r="C33" s="56" t="s">
        <v>141</v>
      </c>
      <c r="D33" s="147"/>
      <c r="E33" s="147">
        <v>54.51</v>
      </c>
      <c r="F33" s="139"/>
      <c r="G33" s="33"/>
      <c r="H33" s="27">
        <f t="shared" si="0"/>
        <v>54.51</v>
      </c>
      <c r="I33" s="54">
        <f t="shared" si="1"/>
        <v>-54.51</v>
      </c>
    </row>
    <row r="34" spans="1:9" ht="15.75" customHeight="1" thickBot="1">
      <c r="A34" s="107" t="s">
        <v>134</v>
      </c>
      <c r="B34" s="34"/>
      <c r="C34" s="56" t="s">
        <v>151</v>
      </c>
      <c r="D34" s="147"/>
      <c r="E34" s="147"/>
      <c r="F34" s="139"/>
      <c r="G34" s="33"/>
      <c r="H34" s="27">
        <f t="shared" si="0"/>
        <v>0</v>
      </c>
      <c r="I34" s="54">
        <f t="shared" si="1"/>
        <v>0</v>
      </c>
    </row>
    <row r="35" spans="1:9" ht="15.75" customHeight="1" thickBot="1">
      <c r="A35" s="107" t="s">
        <v>135</v>
      </c>
      <c r="B35" s="34"/>
      <c r="C35" s="56" t="s">
        <v>143</v>
      </c>
      <c r="D35" s="147"/>
      <c r="E35" s="147">
        <v>-3859.5</v>
      </c>
      <c r="F35" s="139"/>
      <c r="G35" s="33"/>
      <c r="H35" s="27">
        <f t="shared" si="0"/>
        <v>-3859.5</v>
      </c>
      <c r="I35" s="54">
        <f t="shared" si="1"/>
        <v>3859.5</v>
      </c>
    </row>
    <row r="36" spans="1:9" ht="15.75" customHeight="1" thickBot="1">
      <c r="A36" s="107" t="s">
        <v>135</v>
      </c>
      <c r="B36" s="34"/>
      <c r="C36" s="56" t="s">
        <v>144</v>
      </c>
      <c r="D36" s="147"/>
      <c r="E36" s="147">
        <v>4.12</v>
      </c>
      <c r="F36" s="139"/>
      <c r="G36" s="33"/>
      <c r="H36" s="27">
        <f t="shared" si="0"/>
        <v>4.12</v>
      </c>
      <c r="I36" s="54">
        <f t="shared" si="1"/>
        <v>-4.12</v>
      </c>
    </row>
    <row r="37" spans="1:9" ht="15.75" customHeight="1" thickBot="1">
      <c r="A37" s="107" t="s">
        <v>99</v>
      </c>
      <c r="B37" s="34"/>
      <c r="C37" s="56" t="s">
        <v>145</v>
      </c>
      <c r="D37" s="147">
        <v>57000</v>
      </c>
      <c r="E37" s="147">
        <v>103527.01</v>
      </c>
      <c r="F37" s="139">
        <v>106000</v>
      </c>
      <c r="G37" s="33"/>
      <c r="H37" s="27">
        <f t="shared" si="0"/>
        <v>103527.01</v>
      </c>
      <c r="I37" s="54">
        <f t="shared" si="1"/>
        <v>-46527.009999999995</v>
      </c>
    </row>
    <row r="38" spans="1:9" ht="15.75" customHeight="1" thickBot="1">
      <c r="A38" s="107" t="s">
        <v>99</v>
      </c>
      <c r="B38" s="34"/>
      <c r="C38" s="56" t="s">
        <v>146</v>
      </c>
      <c r="D38" s="147"/>
      <c r="E38" s="147">
        <v>2346.55</v>
      </c>
      <c r="F38" s="139"/>
      <c r="G38" s="33"/>
      <c r="H38" s="27">
        <f t="shared" si="0"/>
        <v>2346.55</v>
      </c>
      <c r="I38" s="54">
        <f t="shared" si="1"/>
        <v>-2346.55</v>
      </c>
    </row>
    <row r="39" spans="1:9" ht="15.75" customHeight="1" thickBot="1">
      <c r="A39" s="107" t="s">
        <v>100</v>
      </c>
      <c r="B39" s="34"/>
      <c r="C39" s="56" t="s">
        <v>147</v>
      </c>
      <c r="D39" s="147">
        <v>11000</v>
      </c>
      <c r="E39" s="147"/>
      <c r="F39" s="139"/>
      <c r="G39" s="33"/>
      <c r="H39" s="27">
        <f t="shared" si="0"/>
        <v>0</v>
      </c>
      <c r="I39" s="54">
        <f t="shared" si="1"/>
        <v>11000</v>
      </c>
    </row>
    <row r="40" spans="1:9" ht="15.75" customHeight="1" thickBot="1">
      <c r="A40" s="107" t="s">
        <v>100</v>
      </c>
      <c r="B40" s="34"/>
      <c r="C40" s="56" t="s">
        <v>202</v>
      </c>
      <c r="D40" s="147">
        <v>0</v>
      </c>
      <c r="E40" s="147">
        <v>38601.38</v>
      </c>
      <c r="F40" s="139">
        <v>38600</v>
      </c>
      <c r="G40" s="33"/>
      <c r="H40" s="27">
        <f t="shared" si="0"/>
        <v>38601.38</v>
      </c>
      <c r="I40" s="54">
        <f t="shared" si="1"/>
        <v>-38601.38</v>
      </c>
    </row>
    <row r="41" spans="1:9" ht="15.75" customHeight="1" thickBot="1">
      <c r="A41" s="107" t="s">
        <v>100</v>
      </c>
      <c r="B41" s="34"/>
      <c r="C41" s="56" t="s">
        <v>236</v>
      </c>
      <c r="D41" s="147"/>
      <c r="E41" s="147">
        <v>0</v>
      </c>
      <c r="F41" s="139"/>
      <c r="G41" s="33"/>
      <c r="H41" s="27">
        <f t="shared" si="0"/>
        <v>0</v>
      </c>
      <c r="I41" s="54">
        <f t="shared" si="1"/>
        <v>0</v>
      </c>
    </row>
    <row r="42" spans="1:9" ht="15.75" customHeight="1" thickBot="1">
      <c r="A42" s="107" t="s">
        <v>163</v>
      </c>
      <c r="B42" s="34"/>
      <c r="C42" s="56" t="s">
        <v>174</v>
      </c>
      <c r="D42" s="147">
        <v>203000</v>
      </c>
      <c r="E42" s="147">
        <v>120047.51</v>
      </c>
      <c r="F42" s="139">
        <v>182000</v>
      </c>
      <c r="G42" s="33"/>
      <c r="H42" s="27">
        <f t="shared" si="0"/>
        <v>120047.51</v>
      </c>
      <c r="I42" s="54">
        <f t="shared" si="1"/>
        <v>82952.49</v>
      </c>
    </row>
    <row r="43" spans="1:9" ht="15.75" customHeight="1" thickBot="1">
      <c r="A43" s="107" t="s">
        <v>180</v>
      </c>
      <c r="B43" s="34"/>
      <c r="C43" s="56" t="s">
        <v>181</v>
      </c>
      <c r="D43" s="147">
        <v>40000</v>
      </c>
      <c r="E43" s="147">
        <v>13195.7</v>
      </c>
      <c r="F43" s="139">
        <v>15000</v>
      </c>
      <c r="G43" s="33"/>
      <c r="H43" s="27">
        <f t="shared" si="0"/>
        <v>13195.7</v>
      </c>
      <c r="I43" s="54">
        <f t="shared" si="1"/>
        <v>26804.3</v>
      </c>
    </row>
    <row r="44" spans="1:9" ht="15.75" customHeight="1" thickBot="1">
      <c r="A44" s="107" t="s">
        <v>208</v>
      </c>
      <c r="B44" s="34"/>
      <c r="C44" s="56" t="s">
        <v>219</v>
      </c>
      <c r="D44" s="147">
        <v>100000</v>
      </c>
      <c r="E44" s="147">
        <v>104602</v>
      </c>
      <c r="F44" s="139">
        <v>105000</v>
      </c>
      <c r="G44" s="33"/>
      <c r="H44" s="27">
        <f t="shared" si="0"/>
        <v>104602</v>
      </c>
      <c r="I44" s="54">
        <f t="shared" si="1"/>
        <v>-4602</v>
      </c>
    </row>
    <row r="45" spans="1:9" ht="23.25" thickBot="1">
      <c r="A45" s="107" t="s">
        <v>218</v>
      </c>
      <c r="B45" s="34"/>
      <c r="C45" s="56" t="s">
        <v>235</v>
      </c>
      <c r="D45" s="147">
        <v>0</v>
      </c>
      <c r="E45" s="147">
        <v>7524.69</v>
      </c>
      <c r="F45" s="139">
        <v>120000</v>
      </c>
      <c r="G45" s="33"/>
      <c r="H45" s="27">
        <f t="shared" si="0"/>
        <v>7524.69</v>
      </c>
      <c r="I45" s="54">
        <f t="shared" si="1"/>
        <v>-7524.69</v>
      </c>
    </row>
    <row r="46" spans="1:9" ht="13.5" thickBot="1">
      <c r="A46" s="107" t="s">
        <v>160</v>
      </c>
      <c r="B46" s="34"/>
      <c r="C46" s="56" t="s">
        <v>221</v>
      </c>
      <c r="D46" s="147">
        <v>0</v>
      </c>
      <c r="E46" s="147">
        <v>1979.15</v>
      </c>
      <c r="F46" s="139">
        <v>2000</v>
      </c>
      <c r="G46" s="33"/>
      <c r="H46" s="27">
        <f t="shared" si="0"/>
        <v>1979.15</v>
      </c>
      <c r="I46" s="54">
        <f t="shared" si="1"/>
        <v>-1979.15</v>
      </c>
    </row>
    <row r="47" spans="1:9" ht="13.5" thickBot="1">
      <c r="A47" s="107" t="s">
        <v>160</v>
      </c>
      <c r="B47" s="34"/>
      <c r="C47" s="56" t="s">
        <v>220</v>
      </c>
      <c r="D47" s="147"/>
      <c r="E47" s="147">
        <v>0</v>
      </c>
      <c r="F47" s="139"/>
      <c r="G47" s="33"/>
      <c r="H47" s="27">
        <f t="shared" si="0"/>
        <v>0</v>
      </c>
      <c r="I47" s="54">
        <f t="shared" si="1"/>
        <v>0</v>
      </c>
    </row>
    <row r="48" spans="1:9" ht="13.5" thickBot="1">
      <c r="A48" s="107" t="s">
        <v>226</v>
      </c>
      <c r="B48" s="34"/>
      <c r="C48" s="56" t="s">
        <v>227</v>
      </c>
      <c r="D48" s="147">
        <v>822000</v>
      </c>
      <c r="E48" s="147">
        <v>553449</v>
      </c>
      <c r="F48" s="139">
        <v>1110000</v>
      </c>
      <c r="G48" s="33"/>
      <c r="H48" s="27">
        <f t="shared" si="0"/>
        <v>553449</v>
      </c>
      <c r="I48" s="54">
        <f t="shared" si="1"/>
        <v>268551</v>
      </c>
    </row>
    <row r="49" spans="1:9" ht="14.25" customHeight="1" thickBot="1">
      <c r="A49" s="107" t="s">
        <v>168</v>
      </c>
      <c r="B49" s="34"/>
      <c r="C49" s="56" t="s">
        <v>228</v>
      </c>
      <c r="D49" s="147">
        <v>55600</v>
      </c>
      <c r="E49" s="147">
        <v>75266.81</v>
      </c>
      <c r="F49" s="139">
        <v>75300</v>
      </c>
      <c r="G49" s="33"/>
      <c r="H49" s="27">
        <f t="shared" si="0"/>
        <v>75266.81</v>
      </c>
      <c r="I49" s="54">
        <f t="shared" si="1"/>
        <v>-19666.809999999998</v>
      </c>
    </row>
    <row r="50" spans="1:9" ht="15.75" customHeight="1" thickBot="1">
      <c r="A50" s="107" t="s">
        <v>148</v>
      </c>
      <c r="B50" s="34"/>
      <c r="C50" s="56" t="s">
        <v>217</v>
      </c>
      <c r="D50" s="147">
        <v>1000</v>
      </c>
      <c r="E50" s="147">
        <v>1550</v>
      </c>
      <c r="F50" s="139">
        <v>1600</v>
      </c>
      <c r="G50" s="33"/>
      <c r="H50" s="27">
        <f t="shared" si="0"/>
        <v>1550</v>
      </c>
      <c r="I50" s="54">
        <f t="shared" si="1"/>
        <v>-550</v>
      </c>
    </row>
    <row r="51" spans="1:9" ht="15.75" customHeight="1" thickBot="1">
      <c r="A51" s="107" t="s">
        <v>148</v>
      </c>
      <c r="B51" s="34"/>
      <c r="C51" s="56" t="s">
        <v>206</v>
      </c>
      <c r="D51" s="147"/>
      <c r="E51" s="147">
        <v>0</v>
      </c>
      <c r="F51" s="139"/>
      <c r="G51" s="33"/>
      <c r="H51" s="27">
        <f t="shared" si="0"/>
        <v>0</v>
      </c>
      <c r="I51" s="54">
        <f t="shared" si="1"/>
        <v>0</v>
      </c>
    </row>
    <row r="52" spans="1:9" ht="15.75" customHeight="1" thickBot="1">
      <c r="A52" s="107" t="s">
        <v>148</v>
      </c>
      <c r="B52" s="34"/>
      <c r="C52" s="56" t="s">
        <v>207</v>
      </c>
      <c r="D52" s="147">
        <v>0</v>
      </c>
      <c r="E52" s="147">
        <v>0</v>
      </c>
      <c r="F52" s="139"/>
      <c r="G52" s="33"/>
      <c r="H52" s="27">
        <f t="shared" si="0"/>
        <v>0</v>
      </c>
      <c r="I52" s="54">
        <f t="shared" si="1"/>
        <v>0</v>
      </c>
    </row>
    <row r="53" spans="1:9" ht="15.75" customHeight="1" thickBot="1">
      <c r="A53" s="107" t="s">
        <v>162</v>
      </c>
      <c r="B53" s="34"/>
      <c r="C53" s="56" t="s">
        <v>175</v>
      </c>
      <c r="D53" s="147">
        <v>5000</v>
      </c>
      <c r="E53" s="147">
        <v>7500</v>
      </c>
      <c r="F53" s="139">
        <v>8500</v>
      </c>
      <c r="G53" s="33"/>
      <c r="H53" s="27">
        <f t="shared" si="0"/>
        <v>7500</v>
      </c>
      <c r="I53" s="54">
        <f t="shared" si="1"/>
        <v>-2500</v>
      </c>
    </row>
    <row r="54" spans="1:9" ht="15.75" customHeight="1" thickBot="1">
      <c r="A54" s="107" t="s">
        <v>162</v>
      </c>
      <c r="B54" s="34"/>
      <c r="C54" s="56" t="s">
        <v>176</v>
      </c>
      <c r="D54" s="147"/>
      <c r="E54" s="147"/>
      <c r="F54" s="139"/>
      <c r="G54" s="33"/>
      <c r="H54" s="27">
        <f t="shared" si="0"/>
        <v>0</v>
      </c>
      <c r="I54" s="54">
        <f t="shared" si="1"/>
        <v>0</v>
      </c>
    </row>
    <row r="55" spans="1:9" ht="25.5" customHeight="1" thickBot="1">
      <c r="A55" s="107" t="s">
        <v>229</v>
      </c>
      <c r="B55" s="34"/>
      <c r="C55" s="56" t="s">
        <v>230</v>
      </c>
      <c r="D55" s="147">
        <v>0</v>
      </c>
      <c r="E55" s="147">
        <v>0</v>
      </c>
      <c r="F55" s="139"/>
      <c r="G55" s="33"/>
      <c r="H55" s="27">
        <f t="shared" si="0"/>
        <v>0</v>
      </c>
      <c r="I55" s="54">
        <f t="shared" si="1"/>
        <v>0</v>
      </c>
    </row>
    <row r="56" spans="1:9" ht="25.5" customHeight="1" thickBot="1">
      <c r="A56" s="107" t="s">
        <v>222</v>
      </c>
      <c r="B56" s="34"/>
      <c r="C56" s="56" t="s">
        <v>233</v>
      </c>
      <c r="D56" s="147">
        <v>0</v>
      </c>
      <c r="E56" s="147">
        <v>0</v>
      </c>
      <c r="F56" s="139"/>
      <c r="G56" s="33"/>
      <c r="H56" s="27">
        <f t="shared" si="0"/>
        <v>0</v>
      </c>
      <c r="I56" s="54">
        <f t="shared" si="1"/>
        <v>0</v>
      </c>
    </row>
    <row r="57" spans="1:9" ht="25.5" customHeight="1" thickBot="1">
      <c r="A57" s="107" t="s">
        <v>200</v>
      </c>
      <c r="B57" s="34"/>
      <c r="C57" s="56" t="s">
        <v>193</v>
      </c>
      <c r="D57" s="147"/>
      <c r="E57" s="147"/>
      <c r="F57" s="139"/>
      <c r="G57" s="33"/>
      <c r="H57" s="27">
        <f t="shared" si="0"/>
        <v>0</v>
      </c>
      <c r="I57" s="54">
        <f t="shared" si="1"/>
        <v>0</v>
      </c>
    </row>
    <row r="58" spans="1:9" s="156" customFormat="1" ht="26.25" customHeight="1" thickBot="1">
      <c r="A58" s="124" t="s">
        <v>152</v>
      </c>
      <c r="B58" s="127"/>
      <c r="C58" s="126"/>
      <c r="D58" s="121">
        <f>D59+D60+D61+D62+D63+D64+D67+D65</f>
        <v>49977500</v>
      </c>
      <c r="E58" s="154">
        <f>E59+E60+E61+E62+E63+E64+E67+E65</f>
        <v>53438015.71</v>
      </c>
      <c r="F58" s="125"/>
      <c r="G58" s="125"/>
      <c r="H58" s="122">
        <f t="shared" si="0"/>
        <v>53438015.71</v>
      </c>
      <c r="I58" s="128">
        <f t="shared" si="1"/>
        <v>-3460515.710000001</v>
      </c>
    </row>
    <row r="59" spans="1:9" s="110" customFormat="1" ht="37.5" customHeight="1" thickBot="1">
      <c r="A59" s="117" t="s">
        <v>101</v>
      </c>
      <c r="B59" s="34"/>
      <c r="C59" s="130" t="s">
        <v>182</v>
      </c>
      <c r="D59" s="140">
        <v>3667100</v>
      </c>
      <c r="E59" s="140">
        <v>4534682</v>
      </c>
      <c r="F59" s="109"/>
      <c r="G59" s="109"/>
      <c r="H59" s="27">
        <f t="shared" si="0"/>
        <v>4534682</v>
      </c>
      <c r="I59" s="54">
        <f t="shared" si="1"/>
        <v>-867582</v>
      </c>
    </row>
    <row r="60" spans="1:9" s="110" customFormat="1" ht="41.25" customHeight="1" thickBot="1">
      <c r="A60" s="117" t="s">
        <v>164</v>
      </c>
      <c r="B60" s="131"/>
      <c r="C60" s="130" t="s">
        <v>183</v>
      </c>
      <c r="D60" s="140">
        <v>24836100</v>
      </c>
      <c r="E60" s="140">
        <v>44879907.93</v>
      </c>
      <c r="F60" s="109"/>
      <c r="G60" s="109"/>
      <c r="H60" s="27">
        <f t="shared" si="0"/>
        <v>44879907.93</v>
      </c>
      <c r="I60" s="54">
        <f t="shared" si="1"/>
        <v>-20043807.93</v>
      </c>
    </row>
    <row r="61" spans="1:9" s="110" customFormat="1" ht="27" customHeight="1" thickBot="1">
      <c r="A61" s="132" t="s">
        <v>102</v>
      </c>
      <c r="B61" s="133"/>
      <c r="C61" s="134" t="s">
        <v>186</v>
      </c>
      <c r="D61" s="141">
        <v>167100</v>
      </c>
      <c r="E61" s="141">
        <v>167100</v>
      </c>
      <c r="F61" s="113"/>
      <c r="G61" s="113"/>
      <c r="H61" s="27">
        <f t="shared" si="0"/>
        <v>167100</v>
      </c>
      <c r="I61" s="54">
        <f t="shared" si="1"/>
        <v>0</v>
      </c>
    </row>
    <row r="62" spans="1:9" s="110" customFormat="1" ht="30.75" customHeight="1" thickBot="1">
      <c r="A62" s="117" t="s">
        <v>154</v>
      </c>
      <c r="B62" s="133"/>
      <c r="C62" s="136" t="s">
        <v>184</v>
      </c>
      <c r="D62" s="142">
        <v>9000</v>
      </c>
      <c r="E62" s="142">
        <v>9000</v>
      </c>
      <c r="F62" s="113"/>
      <c r="G62" s="113"/>
      <c r="H62" s="27">
        <f t="shared" si="0"/>
        <v>9000</v>
      </c>
      <c r="I62" s="54">
        <f t="shared" si="1"/>
        <v>0</v>
      </c>
    </row>
    <row r="63" spans="1:9" s="110" customFormat="1" ht="30.75" customHeight="1" thickBot="1">
      <c r="A63" s="117" t="s">
        <v>238</v>
      </c>
      <c r="B63" s="137"/>
      <c r="C63" s="136" t="s">
        <v>237</v>
      </c>
      <c r="D63" s="142">
        <v>125100</v>
      </c>
      <c r="E63" s="142">
        <v>202286.35</v>
      </c>
      <c r="F63" s="113"/>
      <c r="G63" s="113"/>
      <c r="H63" s="27">
        <f>E63</f>
        <v>202286.35</v>
      </c>
      <c r="I63" s="54">
        <f t="shared" si="1"/>
        <v>-77186.35</v>
      </c>
    </row>
    <row r="64" spans="1:9" s="110" customFormat="1" ht="30.75" customHeight="1" thickBot="1">
      <c r="A64" s="117" t="s">
        <v>159</v>
      </c>
      <c r="B64" s="137"/>
      <c r="C64" s="136" t="s">
        <v>185</v>
      </c>
      <c r="D64" s="142">
        <v>21169100</v>
      </c>
      <c r="E64" s="142">
        <v>3645039.43</v>
      </c>
      <c r="F64" s="113"/>
      <c r="G64" s="113"/>
      <c r="H64" s="27">
        <f t="shared" si="0"/>
        <v>3645039.43</v>
      </c>
      <c r="I64" s="54">
        <f t="shared" si="1"/>
        <v>17524060.57</v>
      </c>
    </row>
    <row r="65" spans="1:9" s="110" customFormat="1" ht="30.75" customHeight="1" thickBot="1">
      <c r="A65" s="117" t="s">
        <v>189</v>
      </c>
      <c r="B65" s="137"/>
      <c r="C65" s="136" t="s">
        <v>188</v>
      </c>
      <c r="D65" s="142">
        <v>4000</v>
      </c>
      <c r="E65" s="142">
        <v>0</v>
      </c>
      <c r="F65" s="113"/>
      <c r="G65" s="113"/>
      <c r="H65" s="27">
        <f t="shared" si="0"/>
        <v>0</v>
      </c>
      <c r="I65" s="54">
        <f t="shared" si="1"/>
        <v>4000</v>
      </c>
    </row>
    <row r="66" spans="1:9" s="110" customFormat="1" ht="93" customHeight="1" thickBot="1">
      <c r="A66" s="117" t="s">
        <v>190</v>
      </c>
      <c r="B66" s="137"/>
      <c r="C66" s="136" t="s">
        <v>191</v>
      </c>
      <c r="D66" s="142">
        <v>0</v>
      </c>
      <c r="E66" s="142"/>
      <c r="F66" s="113"/>
      <c r="G66" s="113"/>
      <c r="H66" s="27">
        <f t="shared" si="0"/>
        <v>0</v>
      </c>
      <c r="I66" s="54">
        <f t="shared" si="1"/>
        <v>0</v>
      </c>
    </row>
    <row r="67" spans="1:9" s="110" customFormat="1" ht="48.75" customHeight="1" thickBot="1">
      <c r="A67" s="117" t="s">
        <v>239</v>
      </c>
      <c r="B67" s="137"/>
      <c r="C67" s="136" t="s">
        <v>223</v>
      </c>
      <c r="D67" s="142">
        <v>0</v>
      </c>
      <c r="E67" s="142">
        <v>0</v>
      </c>
      <c r="F67" s="113"/>
      <c r="G67" s="113"/>
      <c r="H67" s="27">
        <f t="shared" si="0"/>
        <v>0</v>
      </c>
      <c r="I67" s="54">
        <f t="shared" si="1"/>
        <v>0</v>
      </c>
    </row>
    <row r="68" spans="1:9" s="110" customFormat="1" ht="36.75" customHeight="1" thickBot="1">
      <c r="A68" s="117" t="s">
        <v>199</v>
      </c>
      <c r="B68" s="137"/>
      <c r="C68" s="136" t="s">
        <v>201</v>
      </c>
      <c r="D68" s="113">
        <v>0</v>
      </c>
      <c r="E68" s="144">
        <v>0</v>
      </c>
      <c r="F68" s="113"/>
      <c r="G68" s="113"/>
      <c r="H68" s="27"/>
      <c r="I68" s="54"/>
    </row>
    <row r="69" spans="1:9" s="110" customFormat="1" ht="49.5" customHeight="1">
      <c r="A69" s="117" t="s">
        <v>198</v>
      </c>
      <c r="B69" s="137"/>
      <c r="C69" s="136" t="s">
        <v>197</v>
      </c>
      <c r="D69" s="113">
        <v>0</v>
      </c>
      <c r="E69" s="145">
        <v>0</v>
      </c>
      <c r="F69" s="113"/>
      <c r="G69" s="113"/>
      <c r="H69" s="27">
        <f>E69</f>
        <v>0</v>
      </c>
      <c r="I69" s="54">
        <f>D69-E69</f>
        <v>0</v>
      </c>
    </row>
    <row r="70" spans="1:9" ht="253.5" customHeight="1">
      <c r="A70" s="59" t="s">
        <v>58</v>
      </c>
      <c r="B70" s="60"/>
      <c r="C70" s="61"/>
      <c r="D70" s="62"/>
      <c r="E70" s="162"/>
      <c r="F70" s="62"/>
      <c r="G70" s="62"/>
      <c r="H70" s="63"/>
      <c r="I70" s="62"/>
    </row>
    <row r="71" spans="1:9" ht="147.75" customHeight="1">
      <c r="A71" s="59"/>
      <c r="B71" s="60"/>
      <c r="C71" s="61"/>
      <c r="D71" s="62"/>
      <c r="E71" s="162"/>
      <c r="F71" s="62"/>
      <c r="G71" s="62"/>
      <c r="H71" s="63"/>
      <c r="I71" s="62"/>
    </row>
    <row r="72" spans="2:9" ht="15.75" customHeight="1">
      <c r="B72" s="2" t="s">
        <v>46</v>
      </c>
      <c r="C72" s="3"/>
      <c r="D72" s="4"/>
      <c r="E72" s="149"/>
      <c r="F72" s="4"/>
      <c r="G72" s="4"/>
      <c r="I72" s="63" t="s">
        <v>59</v>
      </c>
    </row>
    <row r="73" spans="1:9" ht="16.5" customHeight="1">
      <c r="A73" s="6"/>
      <c r="B73" s="65"/>
      <c r="C73" s="7"/>
      <c r="D73" s="8"/>
      <c r="E73" s="150"/>
      <c r="F73" s="8"/>
      <c r="G73" s="8"/>
      <c r="H73" s="8"/>
      <c r="I73" s="9"/>
    </row>
    <row r="74" spans="1:9" ht="10.5" customHeight="1">
      <c r="A74" s="10"/>
      <c r="B74" s="11"/>
      <c r="C74" s="15"/>
      <c r="D74" s="12"/>
      <c r="E74" s="161"/>
      <c r="F74" s="51" t="s">
        <v>10</v>
      </c>
      <c r="G74" s="52"/>
      <c r="H74" s="53"/>
      <c r="I74" s="13"/>
    </row>
    <row r="75" spans="1:9" ht="10.5" customHeight="1">
      <c r="A75" s="66"/>
      <c r="B75" s="11" t="s">
        <v>25</v>
      </c>
      <c r="C75" s="11" t="s">
        <v>21</v>
      </c>
      <c r="D75" s="12" t="s">
        <v>87</v>
      </c>
      <c r="E75" s="151" t="s">
        <v>69</v>
      </c>
      <c r="F75" s="18" t="s">
        <v>11</v>
      </c>
      <c r="G75" s="17" t="s">
        <v>14</v>
      </c>
      <c r="H75" s="14"/>
      <c r="I75" s="13" t="s">
        <v>4</v>
      </c>
    </row>
    <row r="76" spans="1:9" ht="9.75" customHeight="1">
      <c r="A76" s="11" t="s">
        <v>7</v>
      </c>
      <c r="B76" s="11" t="s">
        <v>26</v>
      </c>
      <c r="C76" s="15" t="s">
        <v>22</v>
      </c>
      <c r="D76" s="12" t="s">
        <v>88</v>
      </c>
      <c r="E76" s="152" t="s">
        <v>70</v>
      </c>
      <c r="F76" s="12" t="s">
        <v>12</v>
      </c>
      <c r="G76" s="12" t="s">
        <v>15</v>
      </c>
      <c r="H76" s="12" t="s">
        <v>16</v>
      </c>
      <c r="I76" s="13" t="s">
        <v>5</v>
      </c>
    </row>
    <row r="77" spans="1:9" ht="10.5" customHeight="1">
      <c r="A77" s="10"/>
      <c r="B77" s="11" t="s">
        <v>27</v>
      </c>
      <c r="C77" s="11" t="s">
        <v>23</v>
      </c>
      <c r="D77" s="12" t="s">
        <v>5</v>
      </c>
      <c r="E77" s="152" t="s">
        <v>60</v>
      </c>
      <c r="F77" s="12" t="s">
        <v>13</v>
      </c>
      <c r="G77" s="12"/>
      <c r="H77" s="12"/>
      <c r="I77" s="13"/>
    </row>
    <row r="78" spans="1:9" ht="9.75" customHeight="1">
      <c r="A78" s="10"/>
      <c r="B78" s="11"/>
      <c r="C78" s="11"/>
      <c r="D78" s="12"/>
      <c r="E78" s="152" t="s">
        <v>61</v>
      </c>
      <c r="F78" s="12"/>
      <c r="G78" s="12"/>
      <c r="H78" s="12"/>
      <c r="I78" s="13"/>
    </row>
    <row r="79" spans="1:9" s="28" customFormat="1" ht="34.5" customHeight="1" thickBot="1">
      <c r="A79" s="20">
        <v>1</v>
      </c>
      <c r="B79" s="21">
        <v>2</v>
      </c>
      <c r="C79" s="21">
        <v>3</v>
      </c>
      <c r="D79" s="22" t="s">
        <v>2</v>
      </c>
      <c r="E79" s="153" t="s">
        <v>3</v>
      </c>
      <c r="F79" s="22" t="s">
        <v>17</v>
      </c>
      <c r="G79" s="22" t="s">
        <v>18</v>
      </c>
      <c r="H79" s="22" t="s">
        <v>19</v>
      </c>
      <c r="I79" s="23" t="s">
        <v>20</v>
      </c>
    </row>
    <row r="80" spans="1:9" ht="27.75" customHeight="1">
      <c r="A80" s="67" t="s">
        <v>28</v>
      </c>
      <c r="B80" s="24" t="s">
        <v>37</v>
      </c>
      <c r="C80" s="25" t="s">
        <v>55</v>
      </c>
      <c r="D80" s="105"/>
      <c r="E80" s="154">
        <f>E82</f>
        <v>-54458213.4</v>
      </c>
      <c r="F80" s="68"/>
      <c r="G80" s="68"/>
      <c r="H80" s="68"/>
      <c r="I80" s="69"/>
    </row>
    <row r="81" spans="1:9" ht="30" customHeight="1">
      <c r="A81" s="57" t="s">
        <v>40</v>
      </c>
      <c r="B81" s="70"/>
      <c r="C81" s="71"/>
      <c r="D81" s="72"/>
      <c r="E81" s="163"/>
      <c r="F81" s="73"/>
      <c r="G81" s="73"/>
      <c r="H81" s="73"/>
      <c r="I81" s="74"/>
    </row>
    <row r="82" spans="1:9" ht="23.25" customHeight="1">
      <c r="A82" s="75" t="s">
        <v>62</v>
      </c>
      <c r="B82" s="76" t="s">
        <v>41</v>
      </c>
      <c r="C82" s="36" t="s">
        <v>55</v>
      </c>
      <c r="D82" s="36"/>
      <c r="E82" s="147">
        <f>E84+E85</f>
        <v>-54458213.4</v>
      </c>
      <c r="F82" s="77"/>
      <c r="G82" s="77"/>
      <c r="H82" s="77"/>
      <c r="I82" s="78"/>
    </row>
    <row r="83" spans="1:9" ht="10.5" customHeight="1">
      <c r="A83" s="57" t="s">
        <v>39</v>
      </c>
      <c r="B83" s="70"/>
      <c r="C83" s="72"/>
      <c r="D83" s="72"/>
      <c r="E83" s="163"/>
      <c r="F83" s="79"/>
      <c r="G83" s="79"/>
      <c r="H83" s="79"/>
      <c r="I83" s="80"/>
    </row>
    <row r="84" spans="1:9" ht="14.25" customHeight="1">
      <c r="A84" s="75" t="s">
        <v>137</v>
      </c>
      <c r="B84" s="81"/>
      <c r="C84" s="36" t="s">
        <v>178</v>
      </c>
      <c r="D84" s="36"/>
      <c r="E84" s="164">
        <f>-(E17)</f>
        <v>-56009465.75</v>
      </c>
      <c r="F84" s="36"/>
      <c r="G84" s="56"/>
      <c r="H84" s="56"/>
      <c r="I84" s="82"/>
    </row>
    <row r="85" spans="1:9" ht="18" customHeight="1">
      <c r="A85" s="75" t="s">
        <v>138</v>
      </c>
      <c r="B85" s="81"/>
      <c r="C85" s="36" t="s">
        <v>179</v>
      </c>
      <c r="D85" s="36"/>
      <c r="E85" s="147">
        <f>Лист2!F10</f>
        <v>1551252.35</v>
      </c>
      <c r="F85" s="56"/>
      <c r="G85" s="56"/>
      <c r="H85" s="56"/>
      <c r="I85" s="82"/>
    </row>
    <row r="86" spans="1:9" ht="15" customHeight="1">
      <c r="A86" s="75"/>
      <c r="B86" s="81"/>
      <c r="C86" s="36"/>
      <c r="D86" s="36"/>
      <c r="E86" s="147"/>
      <c r="F86" s="56"/>
      <c r="G86" s="56"/>
      <c r="H86" s="56"/>
      <c r="I86" s="82"/>
    </row>
    <row r="87" spans="1:9" ht="21" customHeight="1">
      <c r="A87" s="75"/>
      <c r="B87" s="34"/>
      <c r="C87" s="36"/>
      <c r="D87" s="36"/>
      <c r="E87" s="165"/>
      <c r="F87" s="56"/>
      <c r="G87" s="56"/>
      <c r="H87" s="56"/>
      <c r="I87" s="82"/>
    </row>
    <row r="88" spans="1:9" ht="21.75" customHeight="1">
      <c r="A88" s="75" t="s">
        <v>63</v>
      </c>
      <c r="B88" s="30" t="s">
        <v>42</v>
      </c>
      <c r="C88" s="36" t="s">
        <v>55</v>
      </c>
      <c r="D88" s="36"/>
      <c r="E88" s="165"/>
      <c r="F88" s="56"/>
      <c r="G88" s="56"/>
      <c r="H88" s="56"/>
      <c r="I88" s="82"/>
    </row>
    <row r="89" spans="1:9" ht="12.75" customHeight="1">
      <c r="A89" s="57" t="s">
        <v>39</v>
      </c>
      <c r="B89" s="70"/>
      <c r="C89" s="72"/>
      <c r="D89" s="72"/>
      <c r="E89" s="166"/>
      <c r="F89" s="79"/>
      <c r="G89" s="79"/>
      <c r="H89" s="79"/>
      <c r="I89" s="80"/>
    </row>
    <row r="90" spans="1:9" ht="18" customHeight="1">
      <c r="A90" s="75"/>
      <c r="B90" s="76"/>
      <c r="C90" s="36"/>
      <c r="D90" s="36"/>
      <c r="E90" s="165"/>
      <c r="F90" s="56"/>
      <c r="G90" s="56"/>
      <c r="H90" s="56"/>
      <c r="I90" s="82"/>
    </row>
    <row r="91" spans="1:9" ht="18.75" customHeight="1">
      <c r="A91" s="75"/>
      <c r="B91" s="76"/>
      <c r="C91" s="36"/>
      <c r="D91" s="36"/>
      <c r="E91" s="165"/>
      <c r="F91" s="56"/>
      <c r="G91" s="56"/>
      <c r="H91" s="56"/>
      <c r="I91" s="82"/>
    </row>
    <row r="92" spans="1:9" ht="20.25" customHeight="1">
      <c r="A92" s="75" t="s">
        <v>54</v>
      </c>
      <c r="B92" s="30" t="s">
        <v>38</v>
      </c>
      <c r="C92" s="36"/>
      <c r="D92" s="36"/>
      <c r="E92" s="165" t="s">
        <v>55</v>
      </c>
      <c r="F92" s="56"/>
      <c r="G92" s="36"/>
      <c r="H92" s="56"/>
      <c r="I92" s="83"/>
    </row>
    <row r="93" spans="1:9" ht="21.75" customHeight="1">
      <c r="A93" s="75" t="s">
        <v>56</v>
      </c>
      <c r="B93" s="30" t="s">
        <v>44</v>
      </c>
      <c r="C93" s="36"/>
      <c r="D93" s="36"/>
      <c r="E93" s="155"/>
      <c r="F93" s="56"/>
      <c r="G93" s="36"/>
      <c r="H93" s="56"/>
      <c r="I93" s="82" t="s">
        <v>55</v>
      </c>
    </row>
    <row r="94" spans="1:9" ht="28.5" customHeight="1">
      <c r="A94" s="75" t="s">
        <v>57</v>
      </c>
      <c r="B94" s="30" t="s">
        <v>45</v>
      </c>
      <c r="C94" s="36"/>
      <c r="D94" s="36"/>
      <c r="E94" s="165" t="s">
        <v>55</v>
      </c>
      <c r="F94" s="56"/>
      <c r="G94" s="36"/>
      <c r="H94" s="56"/>
      <c r="I94" s="82" t="s">
        <v>55</v>
      </c>
    </row>
    <row r="95" spans="1:9" ht="36" customHeight="1">
      <c r="A95" s="75" t="s">
        <v>72</v>
      </c>
      <c r="B95" s="70" t="s">
        <v>47</v>
      </c>
      <c r="C95" s="36" t="s">
        <v>55</v>
      </c>
      <c r="D95" s="72" t="s">
        <v>55</v>
      </c>
      <c r="E95" s="165" t="s">
        <v>55</v>
      </c>
      <c r="F95" s="79"/>
      <c r="G95" s="72"/>
      <c r="H95" s="73"/>
      <c r="I95" s="80" t="s">
        <v>55</v>
      </c>
    </row>
    <row r="96" spans="1:9" ht="14.25" customHeight="1">
      <c r="A96" s="75" t="s">
        <v>71</v>
      </c>
      <c r="B96" s="30" t="s">
        <v>48</v>
      </c>
      <c r="C96" s="84" t="s">
        <v>55</v>
      </c>
      <c r="D96" s="84" t="s">
        <v>55</v>
      </c>
      <c r="E96" s="167"/>
      <c r="F96" s="84"/>
      <c r="G96" s="84" t="s">
        <v>55</v>
      </c>
      <c r="H96" s="85"/>
      <c r="I96" s="83" t="s">
        <v>55</v>
      </c>
    </row>
    <row r="97" spans="1:9" ht="23.25" customHeight="1">
      <c r="A97" s="57" t="s">
        <v>39</v>
      </c>
      <c r="B97" s="70"/>
      <c r="C97" s="72"/>
      <c r="D97" s="72"/>
      <c r="E97" s="168"/>
      <c r="F97" s="79"/>
      <c r="G97" s="79"/>
      <c r="H97" s="73"/>
      <c r="I97" s="80"/>
    </row>
    <row r="98" spans="1:9" ht="26.25" customHeight="1">
      <c r="A98" s="75" t="s">
        <v>67</v>
      </c>
      <c r="B98" s="76" t="s">
        <v>49</v>
      </c>
      <c r="C98" s="56" t="s">
        <v>55</v>
      </c>
      <c r="D98" s="36" t="s">
        <v>55</v>
      </c>
      <c r="E98" s="169"/>
      <c r="F98" s="56" t="s">
        <v>55</v>
      </c>
      <c r="G98" s="36" t="s">
        <v>55</v>
      </c>
      <c r="H98" s="77"/>
      <c r="I98" s="82" t="s">
        <v>55</v>
      </c>
    </row>
    <row r="99" spans="1:9" ht="27.75" customHeight="1" thickBot="1">
      <c r="A99" s="86" t="s">
        <v>68</v>
      </c>
      <c r="B99" s="87" t="s">
        <v>50</v>
      </c>
      <c r="C99" s="88" t="s">
        <v>55</v>
      </c>
      <c r="D99" s="89" t="s">
        <v>55</v>
      </c>
      <c r="E99" s="170"/>
      <c r="F99" s="88"/>
      <c r="G99" s="89" t="s">
        <v>55</v>
      </c>
      <c r="H99" s="90"/>
      <c r="I99" s="91" t="s">
        <v>55</v>
      </c>
    </row>
    <row r="100" spans="1:9" ht="27.75" customHeight="1">
      <c r="A100" s="57"/>
      <c r="B100" s="92"/>
      <c r="C100" s="58"/>
      <c r="D100" s="58"/>
      <c r="E100" s="171"/>
      <c r="F100" s="58"/>
      <c r="G100" s="58"/>
      <c r="H100" s="93"/>
      <c r="I100" s="58"/>
    </row>
    <row r="101" spans="1:9" ht="18" customHeight="1">
      <c r="A101" s="57"/>
      <c r="B101" s="92"/>
      <c r="C101" s="58"/>
      <c r="D101" s="58"/>
      <c r="E101" s="172"/>
      <c r="F101" s="58"/>
      <c r="G101" s="58"/>
      <c r="H101" s="63" t="s">
        <v>65</v>
      </c>
      <c r="I101" s="58"/>
    </row>
    <row r="102" spans="1:9" ht="27" customHeight="1">
      <c r="A102" s="94"/>
      <c r="B102" s="95"/>
      <c r="C102" s="96"/>
      <c r="D102" s="96"/>
      <c r="E102" s="173"/>
      <c r="F102" s="96"/>
      <c r="G102" s="96"/>
      <c r="H102" s="63"/>
      <c r="I102" s="96"/>
    </row>
    <row r="103" spans="1:9" ht="10.5" customHeight="1">
      <c r="A103" s="10"/>
      <c r="B103" s="15"/>
      <c r="C103" s="15"/>
      <c r="D103" s="12"/>
      <c r="E103" s="174"/>
      <c r="F103" s="97" t="s">
        <v>10</v>
      </c>
      <c r="G103" s="16"/>
      <c r="H103" s="53"/>
      <c r="I103" s="13"/>
    </row>
    <row r="104" spans="1:9" ht="10.5" customHeight="1">
      <c r="A104" s="66"/>
      <c r="B104" s="11" t="s">
        <v>25</v>
      </c>
      <c r="C104" s="11" t="s">
        <v>21</v>
      </c>
      <c r="D104" s="12" t="s">
        <v>87</v>
      </c>
      <c r="E104" s="151" t="s">
        <v>69</v>
      </c>
      <c r="F104" s="18" t="s">
        <v>11</v>
      </c>
      <c r="G104" s="17" t="s">
        <v>14</v>
      </c>
      <c r="H104" s="14"/>
      <c r="I104" s="13" t="s">
        <v>4</v>
      </c>
    </row>
    <row r="105" spans="1:9" ht="10.5" customHeight="1">
      <c r="A105" s="11" t="s">
        <v>7</v>
      </c>
      <c r="B105" s="11" t="s">
        <v>26</v>
      </c>
      <c r="C105" s="15" t="s">
        <v>22</v>
      </c>
      <c r="D105" s="12" t="s">
        <v>88</v>
      </c>
      <c r="E105" s="152" t="s">
        <v>70</v>
      </c>
      <c r="F105" s="12" t="s">
        <v>12</v>
      </c>
      <c r="G105" s="12" t="s">
        <v>15</v>
      </c>
      <c r="H105" s="12" t="s">
        <v>16</v>
      </c>
      <c r="I105" s="13" t="s">
        <v>5</v>
      </c>
    </row>
    <row r="106" spans="1:9" ht="10.5" customHeight="1">
      <c r="A106" s="10"/>
      <c r="B106" s="11" t="s">
        <v>27</v>
      </c>
      <c r="C106" s="11" t="s">
        <v>23</v>
      </c>
      <c r="D106" s="12" t="s">
        <v>5</v>
      </c>
      <c r="E106" s="152" t="s">
        <v>60</v>
      </c>
      <c r="F106" s="12" t="s">
        <v>13</v>
      </c>
      <c r="G106" s="12"/>
      <c r="H106" s="12"/>
      <c r="I106" s="13"/>
    </row>
    <row r="107" spans="1:9" ht="12.75" customHeight="1">
      <c r="A107" s="10"/>
      <c r="B107" s="11"/>
      <c r="C107" s="11"/>
      <c r="D107" s="12"/>
      <c r="E107" s="152" t="s">
        <v>61</v>
      </c>
      <c r="F107" s="12"/>
      <c r="G107" s="12"/>
      <c r="H107" s="12"/>
      <c r="I107" s="13"/>
    </row>
    <row r="108" spans="1:9" ht="27.75" customHeight="1" thickBot="1">
      <c r="A108" s="20">
        <v>1</v>
      </c>
      <c r="B108" s="21">
        <v>2</v>
      </c>
      <c r="C108" s="21">
        <v>3</v>
      </c>
      <c r="D108" s="22" t="s">
        <v>2</v>
      </c>
      <c r="E108" s="153" t="s">
        <v>3</v>
      </c>
      <c r="F108" s="22" t="s">
        <v>17</v>
      </c>
      <c r="G108" s="22" t="s">
        <v>18</v>
      </c>
      <c r="H108" s="22" t="s">
        <v>19</v>
      </c>
      <c r="I108" s="23" t="s">
        <v>20</v>
      </c>
    </row>
    <row r="109" spans="1:9" ht="21" customHeight="1">
      <c r="A109" s="75" t="s">
        <v>73</v>
      </c>
      <c r="B109" s="70" t="s">
        <v>51</v>
      </c>
      <c r="C109" s="84" t="s">
        <v>55</v>
      </c>
      <c r="D109" s="36" t="s">
        <v>55</v>
      </c>
      <c r="E109" s="165" t="s">
        <v>55</v>
      </c>
      <c r="F109" s="84"/>
      <c r="G109" s="36"/>
      <c r="H109" s="84"/>
      <c r="I109" s="83" t="s">
        <v>55</v>
      </c>
    </row>
    <row r="110" spans="1:9" ht="12.75">
      <c r="A110" s="57" t="s">
        <v>40</v>
      </c>
      <c r="B110" s="70"/>
      <c r="C110" s="98"/>
      <c r="D110" s="72"/>
      <c r="E110" s="166"/>
      <c r="F110" s="18" t="s">
        <v>58</v>
      </c>
      <c r="G110" s="72"/>
      <c r="H110" s="18"/>
      <c r="I110" s="99"/>
    </row>
    <row r="111" spans="1:9" ht="25.5" customHeight="1">
      <c r="A111" s="75" t="s">
        <v>93</v>
      </c>
      <c r="B111" s="76" t="s">
        <v>52</v>
      </c>
      <c r="C111" s="72" t="s">
        <v>55</v>
      </c>
      <c r="D111" s="79" t="s">
        <v>55</v>
      </c>
      <c r="E111" s="175" t="s">
        <v>55</v>
      </c>
      <c r="F111" s="79"/>
      <c r="G111" s="79"/>
      <c r="H111" s="79"/>
      <c r="I111" s="80" t="s">
        <v>55</v>
      </c>
    </row>
    <row r="112" spans="1:9" ht="23.25" thickBot="1">
      <c r="A112" s="75" t="s">
        <v>94</v>
      </c>
      <c r="B112" s="87" t="s">
        <v>53</v>
      </c>
      <c r="C112" s="89" t="s">
        <v>55</v>
      </c>
      <c r="D112" s="88" t="s">
        <v>55</v>
      </c>
      <c r="E112" s="176" t="s">
        <v>55</v>
      </c>
      <c r="F112" s="88"/>
      <c r="G112" s="88"/>
      <c r="H112" s="88"/>
      <c r="I112" s="91" t="s">
        <v>55</v>
      </c>
    </row>
    <row r="113" spans="1:9" ht="7.5" customHeight="1">
      <c r="A113" s="57"/>
      <c r="B113" s="92"/>
      <c r="C113" s="58"/>
      <c r="D113" s="58"/>
      <c r="E113" s="172"/>
      <c r="F113" s="58"/>
      <c r="G113" s="58"/>
      <c r="H113" s="58"/>
      <c r="I113" s="58"/>
    </row>
    <row r="114" spans="1:9" ht="20.25" customHeight="1">
      <c r="A114" s="100" t="s">
        <v>195</v>
      </c>
      <c r="B114" s="100"/>
      <c r="C114" s="96" t="s">
        <v>196</v>
      </c>
      <c r="D114" s="60"/>
      <c r="E114" s="177" t="s">
        <v>32</v>
      </c>
      <c r="F114" s="58"/>
      <c r="G114" s="58"/>
      <c r="H114" s="58"/>
      <c r="I114" s="58"/>
    </row>
    <row r="115" spans="1:9" ht="9.75" customHeight="1">
      <c r="A115" s="3" t="s">
        <v>192</v>
      </c>
      <c r="B115" s="3"/>
      <c r="C115" s="4"/>
      <c r="D115" s="101"/>
      <c r="E115" s="178" t="s">
        <v>33</v>
      </c>
      <c r="F115" s="101"/>
      <c r="G115" s="101"/>
      <c r="H115" s="101"/>
      <c r="I115" s="101"/>
    </row>
    <row r="116" spans="4:9" ht="7.5" customHeight="1">
      <c r="D116" s="101"/>
      <c r="E116" s="178"/>
      <c r="F116" s="59" t="s">
        <v>35</v>
      </c>
      <c r="H116" s="101"/>
      <c r="I116" s="101"/>
    </row>
    <row r="117" spans="1:9" ht="9.75" customHeight="1">
      <c r="A117" s="3" t="s">
        <v>240</v>
      </c>
      <c r="B117" s="3"/>
      <c r="C117" s="4"/>
      <c r="D117" s="101"/>
      <c r="E117" s="178"/>
      <c r="F117" s="101"/>
      <c r="G117" s="101"/>
      <c r="H117" s="101"/>
      <c r="I117" s="101"/>
    </row>
    <row r="118" spans="1:9" ht="11.25" customHeight="1">
      <c r="A118" s="3" t="s">
        <v>194</v>
      </c>
      <c r="B118" s="3"/>
      <c r="C118" s="4"/>
      <c r="D118" s="101"/>
      <c r="E118" s="178"/>
      <c r="F118" s="101"/>
      <c r="G118" s="101"/>
      <c r="H118" s="101"/>
      <c r="I118" s="101"/>
    </row>
    <row r="119" spans="1:9" ht="23.25" customHeight="1">
      <c r="A119" s="3"/>
      <c r="B119" s="3"/>
      <c r="C119" s="59"/>
      <c r="D119" s="101"/>
      <c r="E119" s="179"/>
      <c r="F119" s="101"/>
      <c r="G119" s="101"/>
      <c r="H119" s="101"/>
      <c r="I119" s="103"/>
    </row>
    <row r="120" spans="1:9" ht="9.75" customHeight="1">
      <c r="A120" s="106" t="s">
        <v>243</v>
      </c>
      <c r="D120" s="101"/>
      <c r="E120" s="178"/>
      <c r="F120" s="101"/>
      <c r="G120" s="101"/>
      <c r="H120" s="101"/>
      <c r="I120" s="103"/>
    </row>
    <row r="121" spans="4:9" ht="12.75" customHeight="1">
      <c r="D121" s="101"/>
      <c r="E121" s="178"/>
      <c r="F121" s="101"/>
      <c r="G121" s="101"/>
      <c r="H121" s="101"/>
      <c r="I121" s="103"/>
    </row>
    <row r="122" spans="1:9" ht="12.75">
      <c r="A122" s="59"/>
      <c r="B122" s="59"/>
      <c r="C122" s="61"/>
      <c r="D122" s="62"/>
      <c r="E122" s="162"/>
      <c r="F122" s="62"/>
      <c r="G122" s="62"/>
      <c r="H122" s="62"/>
      <c r="I122" s="6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H25"/>
  <sheetViews>
    <sheetView zoomScalePageLayoutView="0" workbookViewId="0" topLeftCell="A7">
      <selection activeCell="G17" sqref="G17"/>
    </sheetView>
  </sheetViews>
  <sheetFormatPr defaultColWidth="9.00390625" defaultRowHeight="12.75"/>
  <cols>
    <col min="1" max="1" width="1.875" style="0" customWidth="1"/>
    <col min="2" max="4" width="19.125" style="0" customWidth="1"/>
    <col min="5" max="5" width="17.625" style="0" customWidth="1"/>
    <col min="6" max="6" width="18.125" style="0" customWidth="1"/>
    <col min="7" max="8" width="11.75390625" style="0" bestFit="1" customWidth="1"/>
  </cols>
  <sheetData>
    <row r="1" ht="9" customHeight="1"/>
    <row r="2" ht="12.75" hidden="1"/>
    <row r="3" spans="2:5" ht="21" thickBot="1">
      <c r="B3" s="300">
        <v>677747.38</v>
      </c>
      <c r="C3" s="300">
        <v>916757.37</v>
      </c>
      <c r="D3" s="300">
        <v>239009.99</v>
      </c>
      <c r="E3" s="299"/>
    </row>
    <row r="4" spans="2:5" ht="21" thickBot="1">
      <c r="B4" s="300">
        <v>-5951.54</v>
      </c>
      <c r="C4" s="301">
        <v>-189.25</v>
      </c>
      <c r="D4" s="301">
        <v>5762.29</v>
      </c>
      <c r="E4" s="299"/>
    </row>
    <row r="5" spans="2:5" ht="21" thickBot="1">
      <c r="B5" s="301">
        <v>377.09</v>
      </c>
      <c r="C5" s="300">
        <v>16666.54</v>
      </c>
      <c r="D5" s="300">
        <v>16289.45</v>
      </c>
      <c r="E5" s="299"/>
    </row>
    <row r="6" spans="2:5" ht="21" thickBot="1">
      <c r="B6" s="302">
        <v>1050</v>
      </c>
      <c r="C6" s="301">
        <v>904.24</v>
      </c>
      <c r="D6" s="301">
        <v>-145.76</v>
      </c>
      <c r="E6" s="299"/>
    </row>
    <row r="7" spans="2:5" ht="21" thickBot="1">
      <c r="B7" s="301">
        <v>0</v>
      </c>
      <c r="C7" s="302">
        <v>3600</v>
      </c>
      <c r="D7" s="302">
        <v>3600</v>
      </c>
      <c r="E7" s="299"/>
    </row>
    <row r="8" spans="2:5" ht="21" thickBot="1">
      <c r="B8" s="303">
        <v>673222.93</v>
      </c>
      <c r="C8" s="304">
        <v>937738.9</v>
      </c>
      <c r="D8" s="304">
        <f>D3+D4+D6+D5+D7</f>
        <v>264515.97</v>
      </c>
      <c r="E8">
        <f>(E15+E16+E17)/3</f>
        <v>209.24666666666667</v>
      </c>
    </row>
    <row r="9" ht="10.5" customHeight="1" thickBot="1"/>
    <row r="10" spans="2:5" ht="12.75" hidden="1">
      <c r="B10" s="299"/>
      <c r="C10" s="299"/>
      <c r="D10" s="299"/>
      <c r="E10" s="299"/>
    </row>
    <row r="11" ht="7.5" customHeight="1" hidden="1"/>
    <row r="12" ht="12.75" hidden="1"/>
    <row r="13" ht="12.75" hidden="1"/>
    <row r="14" ht="13.5" hidden="1" thickBot="1"/>
    <row r="15" spans="2:6" ht="21" thickBot="1">
      <c r="B15" s="311" t="s">
        <v>398</v>
      </c>
      <c r="C15" s="312">
        <v>22562.59</v>
      </c>
      <c r="D15" s="312">
        <v>78817.15</v>
      </c>
      <c r="E15" s="313">
        <v>249.33</v>
      </c>
      <c r="F15" s="312">
        <v>56254.56</v>
      </c>
    </row>
    <row r="16" spans="2:7" ht="21" thickBot="1">
      <c r="B16" s="307" t="s">
        <v>399</v>
      </c>
      <c r="C16" s="306">
        <v>378588</v>
      </c>
      <c r="D16" s="306">
        <v>1759960.36</v>
      </c>
      <c r="E16" s="306">
        <v>364.87</v>
      </c>
      <c r="F16" s="306">
        <v>1381372.36</v>
      </c>
      <c r="G16">
        <f>D16/C16</f>
        <v>4.648748401956745</v>
      </c>
    </row>
    <row r="17" spans="2:6" ht="21" thickBot="1">
      <c r="B17" s="307" t="s">
        <v>400</v>
      </c>
      <c r="C17" s="305">
        <v>132083.18</v>
      </c>
      <c r="D17" s="305">
        <v>149972.06</v>
      </c>
      <c r="E17" s="306">
        <v>13.54</v>
      </c>
      <c r="F17" s="305">
        <v>17888.88</v>
      </c>
    </row>
    <row r="18" spans="2:7" ht="21" thickBot="1">
      <c r="B18" s="307" t="s">
        <v>401</v>
      </c>
      <c r="C18" s="305">
        <f>C24-C19-B8</f>
        <v>28021.519999999902</v>
      </c>
      <c r="D18" s="305">
        <f>D24-D19-C8</f>
        <v>128141.94000000006</v>
      </c>
      <c r="E18" s="306">
        <f>D18/C18</f>
        <v>4.572983192917461</v>
      </c>
      <c r="F18" s="305">
        <f>E24-F19-D8</f>
        <v>100120.41999999993</v>
      </c>
      <c r="G18" s="299">
        <f>F18+C18</f>
        <v>128141.93999999983</v>
      </c>
    </row>
    <row r="19" spans="2:7" ht="21" thickBot="1">
      <c r="B19" s="308" t="s">
        <v>402</v>
      </c>
      <c r="C19" s="309">
        <f>C15+C16+C17</f>
        <v>533233.77</v>
      </c>
      <c r="D19" s="309">
        <f>D15+D16+D17</f>
        <v>1988749.57</v>
      </c>
      <c r="E19" s="314">
        <f>D19/C19</f>
        <v>3.7296016904555764</v>
      </c>
      <c r="F19" s="309">
        <f>F15+F16+F17</f>
        <v>1455515.8</v>
      </c>
      <c r="G19" s="299"/>
    </row>
    <row r="20" ht="13.5" thickBot="1"/>
    <row r="21" ht="13.5" hidden="1" thickBot="1"/>
    <row r="22" spans="2:8" ht="21" thickBot="1">
      <c r="B22" s="340" t="s">
        <v>403</v>
      </c>
      <c r="C22" s="342" t="s">
        <v>404</v>
      </c>
      <c r="D22" s="343"/>
      <c r="E22" s="344" t="s">
        <v>405</v>
      </c>
      <c r="H22" s="299">
        <f>D8+F19+F18</f>
        <v>1820152.19</v>
      </c>
    </row>
    <row r="23" spans="2:8" ht="21" thickBot="1">
      <c r="B23" s="341"/>
      <c r="C23" s="306">
        <v>2013</v>
      </c>
      <c r="D23" s="306">
        <v>2014</v>
      </c>
      <c r="E23" s="345"/>
      <c r="H23" s="299">
        <f>D19+D18+C8</f>
        <v>3054630.41</v>
      </c>
    </row>
    <row r="24" spans="2:8" ht="81.75" thickBot="1">
      <c r="B24" s="310" t="s">
        <v>406</v>
      </c>
      <c r="C24" s="301">
        <v>1234478.22</v>
      </c>
      <c r="D24" s="300">
        <v>3054630.41</v>
      </c>
      <c r="E24" s="300">
        <v>1820152.19</v>
      </c>
      <c r="H24" s="299">
        <f>B8+C18+C19</f>
        <v>1234478.22</v>
      </c>
    </row>
    <row r="25" spans="2:5" ht="61.5" thickBot="1">
      <c r="B25" s="310" t="s">
        <v>407</v>
      </c>
      <c r="C25" s="300">
        <v>30189590.22</v>
      </c>
      <c r="D25" s="301" t="s">
        <v>408</v>
      </c>
      <c r="E25" s="301" t="s">
        <v>409</v>
      </c>
    </row>
  </sheetData>
  <sheetProtection/>
  <mergeCells count="3">
    <mergeCell ref="B22:B23"/>
    <mergeCell ref="C22:D22"/>
    <mergeCell ref="E22:E23"/>
  </mergeCells>
  <printOptions/>
  <pageMargins left="0.42" right="0.2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2015-02-06T10:35:24Z</cp:lastPrinted>
  <dcterms:created xsi:type="dcterms:W3CDTF">1999-06-18T11:49:53Z</dcterms:created>
  <dcterms:modified xsi:type="dcterms:W3CDTF">2015-04-24T16:15:56Z</dcterms:modified>
  <cp:category/>
  <cp:version/>
  <cp:contentType/>
  <cp:contentStatus/>
</cp:coreProperties>
</file>