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401" windowWidth="7440" windowHeight="6525" tabRatio="601" activeTab="1"/>
  </bookViews>
  <sheets>
    <sheet name="Лист1" sheetId="1" r:id="rId1"/>
    <sheet name="Лист2" sheetId="2" r:id="rId2"/>
    <sheet name="Лист3" sheetId="3" state="hidden" r:id="rId3"/>
    <sheet name="для бюдж." sheetId="4" state="hidden" r:id="rId4"/>
    <sheet name="черн" sheetId="5" state="hidden" r:id="rId5"/>
    <sheet name="Лист4" sheetId="6" r:id="rId6"/>
  </sheets>
  <definedNames>
    <definedName name="_xlnm.Print_Area" localSheetId="1">'Лист2'!$A:$J</definedName>
  </definedNames>
  <calcPr fullCalcOnLoad="1"/>
</workbook>
</file>

<file path=xl/sharedStrings.xml><?xml version="1.0" encoding="utf-8"?>
<sst xmlns="http://schemas.openxmlformats.org/spreadsheetml/2006/main" count="1002" uniqueCount="494">
  <si>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</si>
  <si>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</si>
  <si>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</si>
  <si>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</si>
  <si>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</si>
  <si>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</si>
  <si>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</si>
  <si>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</si>
  <si>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</si>
  <si>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</si>
  <si>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</si>
  <si>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</si>
  <si>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</si>
  <si>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</si>
  <si>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</si>
  <si>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</si>
  <si>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</si>
  <si>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</si>
  <si>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</si>
  <si>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</si>
  <si>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</si>
  <si>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</si>
  <si>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</si>
  <si>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</si>
  <si>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</si>
  <si>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</si>
  <si>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</si>
  <si>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</si>
  <si>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</si>
  <si>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</si>
  <si>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</si>
  <si>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</si>
  <si>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</si>
  <si>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</si>
  <si>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</si>
  <si>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</si>
  <si>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</si>
  <si>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</si>
  <si>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</si>
  <si>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</si>
  <si>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</si>
  <si>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</si>
  <si>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</si>
  <si>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</si>
  <si>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</si>
  <si>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</si>
  <si>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</si>
  <si>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</si>
  <si>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</si>
  <si>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</si>
  <si>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</si>
  <si>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</si>
  <si>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</si>
  <si>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</si>
  <si>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</si>
  <si>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</si>
  <si>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</si>
  <si>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</si>
  <si>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</si>
  <si>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</si>
  <si>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</si>
  <si>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</si>
  <si>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</si>
  <si>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</si>
  <si>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</si>
  <si>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</si>
  <si>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</si>
  <si>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</si>
  <si>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</si>
  <si>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</si>
  <si>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</si>
  <si>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</si>
  <si>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</si>
  <si>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</si>
  <si>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</si>
  <si>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</si>
  <si>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Код расхода </t>
  </si>
  <si>
    <t xml:space="preserve">Лимиты </t>
  </si>
  <si>
    <t>бюджетных</t>
  </si>
  <si>
    <t>по</t>
  </si>
  <si>
    <t>обязательств</t>
  </si>
  <si>
    <t>лимитам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</si>
  <si>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</si>
  <si>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</si>
  <si>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</si>
  <si>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</si>
  <si>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</si>
  <si>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</si>
  <si>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</si>
  <si>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получатель, администратор поступлений   ________________________________________________________________________________________________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</si>
  <si>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</si>
  <si>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</si>
  <si>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</si>
  <si>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</si>
  <si>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</si>
  <si>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Администрация сельского поселения Зайцева Речка</t>
  </si>
  <si>
    <t>71119912001</t>
  </si>
  <si>
    <t>79556692</t>
  </si>
  <si>
    <t>Налоговые и неналоговые доходы</t>
  </si>
  <si>
    <t>Налог на имущество физических лиц</t>
  </si>
  <si>
    <t>Арендная плата за земельные участки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</si>
  <si>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</si>
  <si>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</t>
  </si>
  <si>
    <t>211</t>
  </si>
  <si>
    <t>Заработная плата</t>
  </si>
  <si>
    <t>212</t>
  </si>
  <si>
    <t>Прочие выплаты</t>
  </si>
  <si>
    <t>213</t>
  </si>
  <si>
    <t>Начисления на з/плату</t>
  </si>
  <si>
    <t>226</t>
  </si>
  <si>
    <t>Прочие услуги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</si>
  <si>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</si>
  <si>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</si>
  <si>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</si>
  <si>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</si>
  <si>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</si>
  <si>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</si>
  <si>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Услуги  по содержанию имущества</t>
  </si>
  <si>
    <t>225</t>
  </si>
  <si>
    <t>210</t>
  </si>
  <si>
    <t>ИТОГО по 220 коду</t>
  </si>
  <si>
    <t>220</t>
  </si>
  <si>
    <t>ИТОГО по 210 коду</t>
  </si>
  <si>
    <t>241</t>
  </si>
  <si>
    <t>242</t>
  </si>
  <si>
    <t>240</t>
  </si>
  <si>
    <t>Безвозмездные и безвозратные перечисления государственным и муниципальным организациям</t>
  </si>
  <si>
    <t>Прочие расходы</t>
  </si>
  <si>
    <t>300</t>
  </si>
  <si>
    <t>Услги по содержанию имущества</t>
  </si>
  <si>
    <t>Увеличение стои-сти материалов</t>
  </si>
  <si>
    <t>Земельный налог ст.394 п.1 подп.1</t>
  </si>
  <si>
    <t>Земельный налог ст.394 п.1 подп.2</t>
  </si>
  <si>
    <t>Поступление денежных средств</t>
  </si>
  <si>
    <t>Выбытие денежных средств</t>
  </si>
  <si>
    <t>251</t>
  </si>
  <si>
    <t>Межбюджетные трансферты</t>
  </si>
  <si>
    <t>182 1 06 06013 10 2000 110</t>
  </si>
  <si>
    <t>182 1 06 06013 10 1000 110</t>
  </si>
  <si>
    <t>182 1 06 06023 10 1000 110</t>
  </si>
  <si>
    <t>182 1 06 06023 10 2000 110</t>
  </si>
  <si>
    <t>182 1 06 01030 10 1000 110</t>
  </si>
  <si>
    <t>182 1 06 01030 10 2000 110</t>
  </si>
  <si>
    <t>182 1 11 05010 10 0000 120</t>
  </si>
  <si>
    <t>Единый сельскохозяйственный налог</t>
  </si>
  <si>
    <t>Доплаты к пенсии муниц.служ.</t>
  </si>
  <si>
    <t>263</t>
  </si>
  <si>
    <t>182 1 06 06013 10 4000 110</t>
  </si>
  <si>
    <t>Безвозмездные поступления в том числе:</t>
  </si>
  <si>
    <t>292</t>
  </si>
  <si>
    <t>Субвенции бюджетам поселений на осуществление полномочий по ЗАГСУ</t>
  </si>
  <si>
    <t>отчет.период</t>
  </si>
  <si>
    <t>Услуги по содержанию имущества</t>
  </si>
  <si>
    <t>311</t>
  </si>
  <si>
    <t>344</t>
  </si>
  <si>
    <t xml:space="preserve">Прочие межбюджетные трансферты, передаваемые бюджетам поселения </t>
  </si>
  <si>
    <t>Доходы от продажи   земельных  участков</t>
  </si>
  <si>
    <t>343</t>
  </si>
  <si>
    <t>Госпошлина</t>
  </si>
  <si>
    <t>Аренда зданий, имущества</t>
  </si>
  <si>
    <t>Дотации бюджетам поселений на сбалансированность бюджетной обеспеченности</t>
  </si>
  <si>
    <t>Наименование бюджета      МО сельское поселение Зайцева Речка________________________________________________________________________________________________________________________</t>
  </si>
  <si>
    <t>Налог на доходы физических лиц</t>
  </si>
  <si>
    <t>Налог на доходы физических лиц ст.224 п.1</t>
  </si>
  <si>
    <t>Доходы от реализации иного имущества</t>
  </si>
  <si>
    <t>182 1 01 02021 01 4000 110</t>
  </si>
  <si>
    <t>182 1 01 02040 01 1000 110</t>
  </si>
  <si>
    <t xml:space="preserve">Налог на доходы физических лиц </t>
  </si>
  <si>
    <t>182 1 01 02022 01 1000 110</t>
  </si>
  <si>
    <t>182 1 01 02022 01 2000 110</t>
  </si>
  <si>
    <t>656 1 11 05035 10 0000 120</t>
  </si>
  <si>
    <t>656 1 08 04020 01 1000 110</t>
  </si>
  <si>
    <t>656 1 08 04020 01 4000 110</t>
  </si>
  <si>
    <t>Компенсация выпадающих доходов организациям, предоставляющим,населению жилищные вопросы</t>
  </si>
  <si>
    <t>656.01.05.0201.10.0000.510</t>
  </si>
  <si>
    <t>656.01.05.0201.10.0000.610</t>
  </si>
  <si>
    <t>Прочие поступления от использ, имущ</t>
  </si>
  <si>
    <t>656 1 11 09045 10 0000 120</t>
  </si>
  <si>
    <t>656 2 02 01001 10 0000 151</t>
  </si>
  <si>
    <t>656 2 02 01003 10 0000 151</t>
  </si>
  <si>
    <t>656 2 02 03003 10 0000 151</t>
  </si>
  <si>
    <t>656 2 02 04999 10 0000 151</t>
  </si>
  <si>
    <t>656 2 02 03015 10 0000 151</t>
  </si>
  <si>
    <t>656.00000000000000.000</t>
  </si>
  <si>
    <t>656 2 07 05000 10 0000 180</t>
  </si>
  <si>
    <t>Прочие безвозмездные поступления в бюджеты поселения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</si>
  <si>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начисленных на излишне взысканные суммы</t>
  </si>
  <si>
    <t>656 2 08 05000 10 0000 180</t>
  </si>
  <si>
    <t xml:space="preserve">                                                 (подпись)                                      (расшифровка подписи)</t>
  </si>
  <si>
    <t>656 1 17 01050 10 0000 180</t>
  </si>
  <si>
    <t xml:space="preserve">                                                  (подпись)                (расшифровка подписи)</t>
  </si>
  <si>
    <t>Глава поселения   __________________</t>
  </si>
  <si>
    <t>С.В. Субботина</t>
  </si>
  <si>
    <r>
      <t>Главный бухгалтер ________________             __</t>
    </r>
    <r>
      <rPr>
        <u val="single"/>
        <sz val="8"/>
        <rFont val="Arial Cyr"/>
        <family val="0"/>
      </rPr>
      <t>Е.В. Бельская____</t>
    </r>
    <r>
      <rPr>
        <sz val="8"/>
        <rFont val="Arial Cyr"/>
        <family val="2"/>
      </rPr>
      <t>_</t>
    </r>
  </si>
  <si>
    <t>656 3 03 99050 10 0000 180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</si>
  <si>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</si>
  <si>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Доходы от оказания услуг учреждениями, находящимися в ведении органов местного самоуправления поселений</t>
  </si>
  <si>
    <t>Невыясненные поступления, зачисляемые в бюджет поселений</t>
  </si>
  <si>
    <t>656 3 02 01050 10 0000 130</t>
  </si>
  <si>
    <t>040 1 11 05013 10 0000 120</t>
  </si>
  <si>
    <t>182 1 01 02010 01 1000 110</t>
  </si>
  <si>
    <t>182 1 01 02010 01 2000 110</t>
  </si>
  <si>
    <t>182 1 01 02030 01 2000 110</t>
  </si>
  <si>
    <t>182 1 05 03020 01 1000 110</t>
  </si>
  <si>
    <t>182 1 05 03020 01 2000 110</t>
  </si>
  <si>
    <t xml:space="preserve">Прочие доходы от оказания плат.услуг </t>
  </si>
  <si>
    <t>65608017950900540.344</t>
  </si>
  <si>
    <t>182 1 01 02030 01 1000 110</t>
  </si>
  <si>
    <t>Налог на доходы физических лиц ст.228 п.1</t>
  </si>
  <si>
    <t>182 1 01 02030 01 3000 110</t>
  </si>
  <si>
    <t>182 1 05 03010 01 1000 110</t>
  </si>
  <si>
    <t>Прочие доходы от компенсации затрат бюджетов поселения</t>
  </si>
  <si>
    <t>656 1 13 01995 10 0000 130</t>
  </si>
  <si>
    <t>656 1 14 06014 10 0000 430</t>
  </si>
  <si>
    <t>656 1 14 06013 10 0000 430</t>
  </si>
  <si>
    <t>Денежные взыскания (штрафы) за нарушение законодательсва РФ</t>
  </si>
  <si>
    <t>Возврат остатков субсидий, субвенций и иных межбюджетных трансфетров</t>
  </si>
  <si>
    <t>656 2 19 05000 10 0000 151</t>
  </si>
  <si>
    <t>182 1 01 02020 01 2000 110</t>
  </si>
  <si>
    <t>182 1 01 02020 01 3000 110</t>
  </si>
  <si>
    <t>Доходы от продажи   квартир</t>
  </si>
  <si>
    <t>656 1 14 01050 10 0000 410</t>
  </si>
  <si>
    <t>01.09.12г</t>
  </si>
  <si>
    <r>
      <t>_01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_сентября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2012 г</t>
    </r>
    <r>
      <rPr>
        <sz val="8"/>
        <rFont val="Arial Cyr"/>
        <family val="2"/>
      </rPr>
      <t>.</t>
    </r>
  </si>
  <si>
    <t>656 1 14 02053 10 0000 410</t>
  </si>
  <si>
    <t>Доходы от возмещения ущерба при возникновении страховых случаев</t>
  </si>
  <si>
    <t>656 1 16 23051 10 0000 140</t>
  </si>
  <si>
    <t>342</t>
  </si>
  <si>
    <t xml:space="preserve">                                                                        на  1 отября 2012 г.</t>
  </si>
  <si>
    <t>161 1 16 33050 10 6000 140</t>
  </si>
  <si>
    <t>182 1 01 02020 01 1000 110</t>
  </si>
  <si>
    <t>656 1 13 02995 10 0000 130</t>
  </si>
  <si>
    <t>*</t>
  </si>
  <si>
    <t>040 1 14 06013 10 0000 430</t>
  </si>
  <si>
    <t xml:space="preserve">Прочие субсидии  бюджетам поселения </t>
  </si>
  <si>
    <t>Возврат остатков субсидий, субвенций и иных межбюджетных трансфетров, имеющих целевое назначение, прошлых лет из бюджетов поселений</t>
  </si>
  <si>
    <t>Утверждена
приказом Минфина России от 28.12.2010 N 191н</t>
  </si>
  <si>
    <t>ОТЧЕТ ОБ ИСПОЛНЕНИИ БЮДЖЕТА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</si>
  <si>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</si>
  <si>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</si>
  <si>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</si>
  <si>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</si>
  <si>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</si>
  <si>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</si>
  <si>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</si>
  <si>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по ОКАТО</t>
  </si>
  <si>
    <t>Периодичность:  месячная</t>
  </si>
  <si>
    <t xml:space="preserve">Единица измерения:  руб. </t>
  </si>
  <si>
    <t xml:space="preserve">                           Форма 0503117  с.4</t>
  </si>
  <si>
    <t xml:space="preserve">             Неисполненные  назначения</t>
  </si>
  <si>
    <t>по бюджетной</t>
  </si>
  <si>
    <t>классификации</t>
  </si>
  <si>
    <t xml:space="preserve"> 2. Расходы бюджета</t>
  </si>
  <si>
    <t xml:space="preserve"> 1. Доходы бюджета</t>
  </si>
  <si>
    <t>3. Источники финансирования дефицитов бюджетов</t>
  </si>
  <si>
    <t>Наименование публично-правового образования     МО сельского поселения Зайцева Речка</t>
  </si>
  <si>
    <t>65601025000201121.000</t>
  </si>
  <si>
    <t>65601025000201121.211</t>
  </si>
  <si>
    <t>65601025000201121.213</t>
  </si>
  <si>
    <t>65601045000204121.000</t>
  </si>
  <si>
    <t>65601045000204121.211</t>
  </si>
  <si>
    <t>65601045000204121.213</t>
  </si>
  <si>
    <t>65601045000204244.000</t>
  </si>
  <si>
    <t>65601045000204244.222</t>
  </si>
  <si>
    <t>65601045000204244.225</t>
  </si>
  <si>
    <t>65601045000204244.226</t>
  </si>
  <si>
    <t>65601045000204244.212</t>
  </si>
  <si>
    <t>65601045800204540.251</t>
  </si>
  <si>
    <t>65601135200059244.226</t>
  </si>
  <si>
    <t>65601135200059244.225</t>
  </si>
  <si>
    <t>65601135200059244.223</t>
  </si>
  <si>
    <t>65601135200059112.212</t>
  </si>
  <si>
    <t>65601135200059000.000</t>
  </si>
  <si>
    <t>65601135200059244.212</t>
  </si>
  <si>
    <t>65601135200059111.000</t>
  </si>
  <si>
    <t>65601135200059111.211</t>
  </si>
  <si>
    <t>65601135200059111.213</t>
  </si>
  <si>
    <t>65601135200059242.000</t>
  </si>
  <si>
    <t>65601135200059242.221</t>
  </si>
  <si>
    <t>65601135200059112.000</t>
  </si>
  <si>
    <t>65603045005519244.000</t>
  </si>
  <si>
    <t>65603045005519244.292</t>
  </si>
  <si>
    <t>65603045005519244.344</t>
  </si>
  <si>
    <t>65602035000204121.000</t>
  </si>
  <si>
    <t>65602035000204121.213</t>
  </si>
  <si>
    <t>65602035000204244.000</t>
  </si>
  <si>
    <t>65602035000204244.225</t>
  </si>
  <si>
    <t>65602035000204244.344</t>
  </si>
  <si>
    <t>65602035005118244.225</t>
  </si>
  <si>
    <t>65602035005118244.344</t>
  </si>
  <si>
    <t>65601135000204870.212</t>
  </si>
  <si>
    <t>65603104212100244.226</t>
  </si>
  <si>
    <t>65603094215420244.000</t>
  </si>
  <si>
    <t>65603094215420244.226</t>
  </si>
  <si>
    <t>65603144105402244.225</t>
  </si>
  <si>
    <t>65603144302101244.344</t>
  </si>
  <si>
    <t>65603144305412244.344</t>
  </si>
  <si>
    <t>65605014222102244.226</t>
  </si>
  <si>
    <t>65604094002100244.000</t>
  </si>
  <si>
    <t>65604094002100244.225</t>
  </si>
  <si>
    <t>65604105600059810.242</t>
  </si>
  <si>
    <t>65608015300059111.000</t>
  </si>
  <si>
    <t>65608015300059111.211</t>
  </si>
  <si>
    <t>65608015300059111.213</t>
  </si>
  <si>
    <t>65608015300059112.212</t>
  </si>
  <si>
    <t>65608015300059242.221</t>
  </si>
  <si>
    <t>65608015300059244.000</t>
  </si>
  <si>
    <t>65608015300059244.223</t>
  </si>
  <si>
    <t>65608015300059244.225</t>
  </si>
  <si>
    <t>65608015300059244.226</t>
  </si>
  <si>
    <t>65608015300059244.292</t>
  </si>
  <si>
    <t>65608015300059244.344</t>
  </si>
  <si>
    <t>65608025300059111.211</t>
  </si>
  <si>
    <t>65608025300059111.213</t>
  </si>
  <si>
    <t>65608025300059244.226</t>
  </si>
  <si>
    <t>65611015400059244.000</t>
  </si>
  <si>
    <t>65611015400059244.226</t>
  </si>
  <si>
    <t>65611015400059244.292</t>
  </si>
  <si>
    <t>65605015602101810.242</t>
  </si>
  <si>
    <t>65605035602102244.000</t>
  </si>
  <si>
    <t>65605035602102244.223</t>
  </si>
  <si>
    <t>65605035602102244.225</t>
  </si>
  <si>
    <t>65604120912100540.251</t>
  </si>
  <si>
    <t>65605021012100540.251</t>
  </si>
  <si>
    <t>65605010942100540.251</t>
  </si>
  <si>
    <t>65605020942100540.251</t>
  </si>
  <si>
    <t>65605020512100540.251</t>
  </si>
  <si>
    <t>65608025300059111.000</t>
  </si>
  <si>
    <t xml:space="preserve">656.40.001.1 разд.0409 л/сч. Прочая закупка товаров, работ, услуг для гос.муниц-х нужд  </t>
  </si>
  <si>
    <t xml:space="preserve">656.40.001.2 разд.0409 л/сч. Прочая закупка товаров, работ, услуг для гос.муниц-х нужд  </t>
  </si>
  <si>
    <t>65604105600059810.000</t>
  </si>
  <si>
    <t>656.41.001.1 разд.0314 л/сч. Муниц. прогр. (К 60 летию п. Зайцева Речка )</t>
  </si>
  <si>
    <t>65603144105402244.000</t>
  </si>
  <si>
    <t xml:space="preserve">656.42.001.2 разд.0309 и 0310 л/сч. Субсидии в целях обеспеч. страх. им. </t>
  </si>
  <si>
    <t>65603104215420244.226</t>
  </si>
  <si>
    <t>656.42.002.1 разд.0501 л/сч. Прочая закупка товаров, работ, услуг для гос.муниц-х нужд</t>
  </si>
  <si>
    <t>65603144302101244.000</t>
  </si>
  <si>
    <t>656.43.001.2разд.0314 л/сч. Субсидии местн.бюдж. Профилактика правонар.</t>
  </si>
  <si>
    <t>65603144305412244.000</t>
  </si>
  <si>
    <t>656.50.001.1 разд. 0102.л/сч. Функционирование высшего должностного лица</t>
  </si>
  <si>
    <t>656.50.003.1 разд.0104.л/сч. Функционирование исполнительных органов местного самоуправления</t>
  </si>
  <si>
    <t>656.50.003.3 разд.0104.л/сч. Функционирование исполнительных органов местного самоуправления, прочая закупка</t>
  </si>
  <si>
    <t>65601135000204870.000</t>
  </si>
  <si>
    <t>656.50.006.1 разд.0304 л/сч.ЗАГС</t>
  </si>
  <si>
    <t>656.50.007.1 разд.1001 л/сч. Пособия и компенсации гражданам и иные выплаты, кроме публичных нормативных обязательств</t>
  </si>
  <si>
    <t>65610015000106321.000</t>
  </si>
  <si>
    <t>65601115100704870.000</t>
  </si>
  <si>
    <t>656.51.001.1 разд.0111 л/сч. рез.ф.</t>
  </si>
  <si>
    <t>656.51.001.2 разд.0113 л/сч. Условно утвержденные расходы</t>
  </si>
  <si>
    <t>65601135100999870.000</t>
  </si>
  <si>
    <t>656.52.007.2 разд.0113 л/сч. МКУ "Содружество" (расходы на выплату персоналу госуд. (муницип. Органов))</t>
  </si>
  <si>
    <t>656.52.007.3 разд.0113 л/сч.МКУ "Содружество" (прочие выплаты)</t>
  </si>
  <si>
    <t>.656.52.007.4 разд.0113 л/сч МКУ "Содружество"(закупка товаров, работ, услуг в сфере информационно-коммуникационных технологий)</t>
  </si>
  <si>
    <t>656.53.001.1 разд.0801 л/сч. Фонд оплаты труда и страховые взносы</t>
  </si>
  <si>
    <t>656.53.001.2 разд.0801 л/сч. иные выплаты персоналу за исключением фонда оплаты труда</t>
  </si>
  <si>
    <t>65608015300059112.000</t>
  </si>
  <si>
    <t>656.53.001.3 разд.0801 л/сч. Закупка товаров, работ, услуг в сфере информац.-коммуник. технологий</t>
  </si>
  <si>
    <t>65608015300059242.000</t>
  </si>
  <si>
    <t>656.53.001.4 разд.0801 л/сч.Закупка товаров, работ, услуг в сфере информац.-коммуник. технологий</t>
  </si>
  <si>
    <t>656.53.002.1 разд.0802 л/сч.Фонд оплаты труда и страховые взносы</t>
  </si>
  <si>
    <t>656.53.002.2 разд.0802 л/сч. Прочая закупка товаров, работ, услуг для гос.муниц-х нужд</t>
  </si>
  <si>
    <t>65608025300059244.000</t>
  </si>
  <si>
    <t>656.54.001.2 разд.1101.л/сч. СПОРТ</t>
  </si>
  <si>
    <t>656.54.001.2 разд.1101.л/сч.СПОРТ</t>
  </si>
  <si>
    <t>656.54.001.3 Мероприятия (спорт)                        разд.1101 л/сч.</t>
  </si>
  <si>
    <t xml:space="preserve">656.55.001.2 разд.0310л/сч. "Введомственная целевая программа Комплексные меры пожарной безопасности с.п. Зайцева Речка" </t>
  </si>
  <si>
    <t>656.41.001.2 разд.0314 л/сч. Софинансир.  (К 60 летию п. Зайцева Речка )</t>
  </si>
  <si>
    <t>656.43.001.1 разд.0314 л/сч. Софинансирование расх. мер. гос. прогр.2014-2020гг.</t>
  </si>
  <si>
    <t>656.50.005.1 разд.0203.л/сч. Осуществление первичного воинского учета, где отсутствуют военные коммисариаты (Фонд оплаты труда и страховые взносы)</t>
  </si>
  <si>
    <t>656.50.005.2 разд.0203.л/сч. Осуществление первичного воинского учета на территории, где отсутствуют военные коммисариаты (Прочая закупка товаров, работ, услуг длч муниципальных нужд)</t>
  </si>
  <si>
    <t>65605035602103244.000</t>
  </si>
  <si>
    <t>656.57.001.1 разд.0503 л/сч. Прочая закупка товаров</t>
  </si>
  <si>
    <t>656.58.001.1 разд.0104 л/сч.Иные МБТ на содеожание работников ОМС</t>
  </si>
  <si>
    <t>65601045800204540.000</t>
  </si>
  <si>
    <t>656.58.002.1 разд.0412 л/сч.Иные межбюджетные трансферты</t>
  </si>
  <si>
    <t>65604120912100540.000</t>
  </si>
  <si>
    <t>656.58.003.1 разд.0502 л/сч.   Возмещение фактически полученных убытков в связи с применением государственных регулируемых тарифов на ЖКХ</t>
  </si>
  <si>
    <t>65605021012100540.000</t>
  </si>
  <si>
    <t>656.58.004.1 разд.0501 л/сч.Кап ремонт объектов ЖКХ</t>
  </si>
  <si>
    <t>65605010942100540.000</t>
  </si>
  <si>
    <t>656.58.004.2 разд.0502 л/сч.  Кап ремонт объектов ЖКХ</t>
  </si>
  <si>
    <t>65605020942100540.000</t>
  </si>
  <si>
    <t>656.58.004.3  разд.0502 л/сч.Кап ремонт объектов ЖКХ</t>
  </si>
  <si>
    <t>656.58.004.4 разд.0502 л/сч.Кап ремонт объектов ЖКХ</t>
  </si>
  <si>
    <t>656.58.004.5 разд.0501 л/сч.Кап ремонт объектов ЖКХ</t>
  </si>
  <si>
    <t>65605020512100540.000</t>
  </si>
  <si>
    <t>65611015400059111.000</t>
  </si>
  <si>
    <t>65611015400059111.211</t>
  </si>
  <si>
    <t>65611015400059111.213</t>
  </si>
  <si>
    <t>65603144105308244.000</t>
  </si>
  <si>
    <t>65603144105308244.225</t>
  </si>
  <si>
    <t>65605014222102244.000</t>
  </si>
  <si>
    <t>65601115100704870.292</t>
  </si>
  <si>
    <t>65601135100999870.292</t>
  </si>
  <si>
    <t>65601045000204244.292</t>
  </si>
  <si>
    <t>65601135200059244.292</t>
  </si>
  <si>
    <t>65601135200059244.344</t>
  </si>
  <si>
    <t>65603105502100244.000</t>
  </si>
  <si>
    <t>65603105502100244.225</t>
  </si>
  <si>
    <t>65603105502100244.226</t>
  </si>
  <si>
    <t>65605035702102244.000</t>
  </si>
  <si>
    <t>65605035702102244.225</t>
  </si>
  <si>
    <t>65605020922100540.000</t>
  </si>
  <si>
    <t>65605020922100540.251</t>
  </si>
  <si>
    <t>65610015000106321.263</t>
  </si>
  <si>
    <t>250</t>
  </si>
  <si>
    <t>260</t>
  </si>
  <si>
    <t>290</t>
  </si>
  <si>
    <t>656 2 02 02991 10 0000 151</t>
  </si>
  <si>
    <t>182 1 01 02000 00 0000 110</t>
  </si>
  <si>
    <t>182 1 11 05013 10 0000 120</t>
  </si>
  <si>
    <t>040 1 11 05010 10 0000 120</t>
  </si>
  <si>
    <t>Прочие поступления от использ.имущ.</t>
  </si>
  <si>
    <t>656 1 08 04020 01 0000 110</t>
  </si>
  <si>
    <t>182 1 06 06000 00 0000 110</t>
  </si>
  <si>
    <t>182 1 06 01030 10 0000 110</t>
  </si>
  <si>
    <t>656.40.002.2 разд.0410 л/сч. Субсидии юридическим лицам (кроме гос. учрежд)</t>
  </si>
  <si>
    <t>65601135200059244.311</t>
  </si>
  <si>
    <t xml:space="preserve">                                                 (подпись)                               (расшифровка подписи)</t>
  </si>
  <si>
    <t xml:space="preserve">                                                  (подпись)                               (расшифровка подписи)</t>
  </si>
  <si>
    <t>65603144105308244.226</t>
  </si>
  <si>
    <t>65603144105308244.292</t>
  </si>
  <si>
    <t>65603144105308244.311</t>
  </si>
  <si>
    <t>65603144105308244.344</t>
  </si>
  <si>
    <t xml:space="preserve">656.41.001.3 разд.0801 л/сч. Софинансирование расходов по муниц. программе 60-летию </t>
  </si>
  <si>
    <t>65608014105308244.000</t>
  </si>
  <si>
    <t>65608014105308244.343</t>
  </si>
  <si>
    <t>65608014105308244.344</t>
  </si>
  <si>
    <t xml:space="preserve">656.42.001.1 разд.0309 и 0310 л/сч. Софинансирование гос.прогр. </t>
  </si>
  <si>
    <t>65604094002101244.225</t>
  </si>
  <si>
    <t>65603105502100244.311</t>
  </si>
  <si>
    <t>65603105502100244.344</t>
  </si>
  <si>
    <t xml:space="preserve">656.55.001.3разд.0801 л/сч. Ведомственная целевая программаКомплексные меры пожарной безопасности с.п. Зайцева Речка"     </t>
  </si>
  <si>
    <t>65608015502100244.000</t>
  </si>
  <si>
    <t>65605035602103244.225</t>
  </si>
  <si>
    <t>65608014105308244.311</t>
  </si>
  <si>
    <t>65611015400059244.344</t>
  </si>
  <si>
    <t xml:space="preserve">Глава поселения                                       </t>
  </si>
  <si>
    <t>С.В.Субботина</t>
  </si>
  <si>
    <t xml:space="preserve">Главный бухгалтер                                     </t>
  </si>
  <si>
    <t xml:space="preserve">              Е.В.Бельская             </t>
  </si>
  <si>
    <t>65605014222102244.225</t>
  </si>
  <si>
    <t>65608014105308244.292</t>
  </si>
  <si>
    <t>65602035005118121.211</t>
  </si>
  <si>
    <t>65602035005118121.213</t>
  </si>
  <si>
    <t>656.53.001.5 разд.0801 л/сч.МКУ "СДК" п. З.Р. Провед.меропр. В рамках МП</t>
  </si>
  <si>
    <t>65608015300059244.311</t>
  </si>
  <si>
    <t>65603144105308244.212</t>
  </si>
  <si>
    <t>65603144105308244.221</t>
  </si>
  <si>
    <r>
      <t>_01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_августа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2014 г</t>
    </r>
    <r>
      <rPr>
        <sz val="8"/>
        <rFont val="Arial Cyr"/>
        <family val="2"/>
      </rPr>
      <t>.</t>
    </r>
  </si>
  <si>
    <t>65603144105402244.226</t>
  </si>
  <si>
    <t>65608014105308244.226</t>
  </si>
  <si>
    <t>65608025300059111.344</t>
  </si>
  <si>
    <t>656.54.001.1 разд.1101 Физическая культура(фонд оплаты труда и страх. взносов)</t>
  </si>
  <si>
    <t>65611015300059111.000</t>
  </si>
  <si>
    <t>656.54.001.6 разд. 1101 Ведомств.целев. Программа(Орг. и обесп. мер. в обл. физ.культ.)</t>
  </si>
  <si>
    <t>65601135502100244.226</t>
  </si>
  <si>
    <t>65601135502100244.000</t>
  </si>
  <si>
    <t>65601135502100244.311</t>
  </si>
  <si>
    <t>65605015602101244.000</t>
  </si>
  <si>
    <t>65605015602101244.225</t>
  </si>
  <si>
    <t>65605015602101242.810</t>
  </si>
  <si>
    <t>656.002.2 разд.0503 л/сч. Прочие мероприятия по благоустройству городских округов и поселений.</t>
  </si>
  <si>
    <t>65605035602103244.226</t>
  </si>
  <si>
    <t>656.59.001.2 разд.0801 л/сч.проведение мероприятий в рамках собственной целевой программы "Профилактика экстремальной и террористической деятельности"</t>
  </si>
  <si>
    <t>65608015902101540.000</t>
  </si>
  <si>
    <t>65608015902101244.226</t>
  </si>
  <si>
    <t>65608015902101244.311</t>
  </si>
  <si>
    <t>65603144105402244.311</t>
  </si>
  <si>
    <t>656.52.007.5 разд.0113 л/сч. МКУ "Содружество" (прочая закупка товаров, работ,услуг для муниципальных нужд)</t>
  </si>
  <si>
    <t>65608025300059111.311</t>
  </si>
  <si>
    <t>656.56.002.1 разд.0503 л/сч. Уличное освещение</t>
  </si>
  <si>
    <t>656.59.001.3 разд.0113 л/сч.ведомственная целевая программа"Профилактика экстремальной и террористической деятельности"</t>
  </si>
  <si>
    <t>65601135902101244.000</t>
  </si>
  <si>
    <t>65601135902101244.226</t>
  </si>
  <si>
    <t>65601135902101244.311</t>
  </si>
  <si>
    <t>ВСЕГО ПО ПОСЕЛЕНИЮ</t>
  </si>
  <si>
    <t>ИТОГО по 240 коду</t>
  </si>
  <si>
    <t>ИТОГО по 250 коду (межбюджетные трансферты)</t>
  </si>
  <si>
    <t>ИТОГО по 260 коду (Допл. к пенсии муниц.служ.)</t>
  </si>
  <si>
    <t>ИТОГО по 250 коду (Прочие расходы)</t>
  </si>
  <si>
    <t>ИТОГО по 300 коду(Увеличение стои-сти нефин.актив.)</t>
  </si>
  <si>
    <t>656.50.004.1 разд.0113 л/сч. Расходы на оплату дополнит.гар. и комп. исп. м. с.</t>
  </si>
  <si>
    <t>656.55.001.4 разд.0113 ведомственная целевая прогр."Компл. Меры пож. безоп"</t>
  </si>
  <si>
    <t>656.56.001.1 разд.0501 л/сч. Субсидии юридическим лицам</t>
  </si>
  <si>
    <t>65608015502100244.225</t>
  </si>
  <si>
    <t>ИТОГО по 800 коду</t>
  </si>
  <si>
    <t>00000000000000000.000</t>
  </si>
  <si>
    <t>182 1 01 02010 01 3000 110</t>
  </si>
  <si>
    <t>182 1 06 06013 10 3000 110</t>
  </si>
  <si>
    <t>Коммунальные услуи</t>
  </si>
  <si>
    <t>65605035602103244.223</t>
  </si>
  <si>
    <t>65603105502100244.343</t>
  </si>
  <si>
    <t>01.09.2014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</si>
</sst>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;[Red]0.00"/>
    <numFmt numFmtId="166" formatCode="0.00_ ;\-0.00\ "/>
    <numFmt numFmtId="167" formatCode="#,##0.00_ ;[Red]\-#,##0.00\ "/>
    <numFmt numFmtId="168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8"/>
      <color indexed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hair"/>
    </border>
    <border>
      <left/>
      <right style="medium"/>
      <top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Continuous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5" xfId="0" applyFont="1" applyFill="1" applyBorder="1" applyAlignment="1">
      <alignment horizontal="left" wrapText="1" indent="2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3" fillId="0" borderId="27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49" fontId="3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3" fillId="0" borderId="28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Continuous"/>
    </xf>
    <xf numFmtId="49" fontId="3" fillId="0" borderId="29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34" xfId="0" applyFont="1" applyFill="1" applyBorder="1" applyAlignment="1">
      <alignment horizontal="left" wrapText="1"/>
    </xf>
    <xf numFmtId="2" fontId="6" fillId="0" borderId="24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left" wrapText="1"/>
    </xf>
    <xf numFmtId="49" fontId="3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6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25" xfId="0" applyFont="1" applyFill="1" applyBorder="1" applyAlignment="1">
      <alignment horizontal="left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" fontId="3" fillId="0" borderId="3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39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 wrapText="1"/>
    </xf>
    <xf numFmtId="49" fontId="6" fillId="33" borderId="22" xfId="0" applyNumberFormat="1" applyFont="1" applyFill="1" applyBorder="1" applyAlignment="1">
      <alignment horizontal="center" wrapText="1"/>
    </xf>
    <xf numFmtId="4" fontId="6" fillId="33" borderId="23" xfId="0" applyNumberFormat="1" applyFont="1" applyFill="1" applyBorder="1" applyAlignment="1">
      <alignment horizontal="center"/>
    </xf>
    <xf numFmtId="4" fontId="6" fillId="33" borderId="24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left" wrapText="1"/>
    </xf>
    <xf numFmtId="4" fontId="3" fillId="33" borderId="24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left" wrapText="1"/>
    </xf>
    <xf numFmtId="4" fontId="6" fillId="33" borderId="32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shrinkToFit="1"/>
    </xf>
    <xf numFmtId="4" fontId="3" fillId="34" borderId="23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39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left"/>
    </xf>
    <xf numFmtId="4" fontId="3" fillId="34" borderId="0" xfId="0" applyNumberFormat="1" applyFont="1" applyFill="1" applyAlignment="1">
      <alignment horizontal="center" shrinkToFit="1"/>
    </xf>
    <xf numFmtId="4" fontId="3" fillId="34" borderId="39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" fontId="9" fillId="0" borderId="23" xfId="0" applyNumberFormat="1" applyFont="1" applyFill="1" applyBorder="1" applyAlignment="1">
      <alignment horizontal="center"/>
    </xf>
    <xf numFmtId="4" fontId="3" fillId="34" borderId="23" xfId="0" applyNumberFormat="1" applyFont="1" applyFill="1" applyBorder="1" applyAlignment="1">
      <alignment horizontal="center"/>
    </xf>
    <xf numFmtId="4" fontId="8" fillId="34" borderId="39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/>
    </xf>
    <xf numFmtId="49" fontId="0" fillId="34" borderId="10" xfId="0" applyNumberFormat="1" applyFill="1" applyBorder="1" applyAlignment="1">
      <alignment/>
    </xf>
    <xf numFmtId="49" fontId="3" fillId="34" borderId="16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" fontId="6" fillId="34" borderId="2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49" fontId="3" fillId="34" borderId="0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/>
    </xf>
    <xf numFmtId="167" fontId="3" fillId="34" borderId="23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Alignment="1">
      <alignment/>
    </xf>
    <xf numFmtId="0" fontId="4" fillId="34" borderId="0" xfId="0" applyFont="1" applyFill="1" applyBorder="1" applyAlignment="1">
      <alignment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1" fillId="0" borderId="29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3" fillId="0" borderId="11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27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" fontId="6" fillId="33" borderId="47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6" fillId="0" borderId="47" xfId="0" applyNumberFormat="1" applyFont="1" applyFill="1" applyBorder="1" applyAlignment="1">
      <alignment horizontal="center"/>
    </xf>
    <xf numFmtId="4" fontId="3" fillId="34" borderId="47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5" fillId="33" borderId="47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3" fillId="33" borderId="48" xfId="0" applyNumberFormat="1" applyFont="1" applyFill="1" applyBorder="1" applyAlignment="1">
      <alignment horizontal="center"/>
    </xf>
    <xf numFmtId="4" fontId="6" fillId="33" borderId="3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" fontId="3" fillId="34" borderId="0" xfId="0" applyNumberFormat="1" applyFont="1" applyFill="1" applyBorder="1" applyAlignment="1">
      <alignment horizontal="center"/>
    </xf>
    <xf numFmtId="4" fontId="16" fillId="33" borderId="4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4" fontId="16" fillId="0" borderId="47" xfId="0" applyNumberFormat="1" applyFont="1" applyFill="1" applyBorder="1" applyAlignment="1">
      <alignment horizontal="center"/>
    </xf>
    <xf numFmtId="4" fontId="16" fillId="34" borderId="47" xfId="0" applyNumberFormat="1" applyFont="1" applyFill="1" applyBorder="1" applyAlignment="1">
      <alignment horizontal="center"/>
    </xf>
    <xf numFmtId="0" fontId="17" fillId="34" borderId="0" xfId="0" applyFont="1" applyFill="1" applyAlignment="1">
      <alignment/>
    </xf>
    <xf numFmtId="0" fontId="2" fillId="0" borderId="50" xfId="0" applyFont="1" applyFill="1" applyBorder="1" applyAlignment="1">
      <alignment vertical="center"/>
    </xf>
    <xf numFmtId="4" fontId="6" fillId="34" borderId="45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4" fontId="6" fillId="34" borderId="47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3" fillId="33" borderId="4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left" wrapText="1"/>
    </xf>
    <xf numFmtId="49" fontId="6" fillId="33" borderId="50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49" fontId="6" fillId="33" borderId="50" xfId="0" applyNumberFormat="1" applyFont="1" applyFill="1" applyBorder="1" applyAlignment="1">
      <alignment horizontal="left" vertical="center"/>
    </xf>
    <xf numFmtId="4" fontId="6" fillId="33" borderId="50" xfId="0" applyNumberFormat="1" applyFont="1" applyFill="1" applyBorder="1" applyAlignment="1">
      <alignment horizontal="center" vertical="center"/>
    </xf>
    <xf numFmtId="4" fontId="3" fillId="33" borderId="50" xfId="0" applyNumberFormat="1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left" vertical="center" wrapText="1"/>
    </xf>
    <xf numFmtId="0" fontId="3" fillId="34" borderId="50" xfId="0" applyFont="1" applyFill="1" applyBorder="1" applyAlignment="1">
      <alignment horizontal="left" vertical="center" wrapText="1"/>
    </xf>
    <xf numFmtId="49" fontId="6" fillId="34" borderId="50" xfId="0" applyNumberFormat="1" applyFont="1" applyFill="1" applyBorder="1" applyAlignment="1">
      <alignment horizontal="left" vertical="center"/>
    </xf>
    <xf numFmtId="4" fontId="6" fillId="34" borderId="50" xfId="0" applyNumberFormat="1" applyFont="1" applyFill="1" applyBorder="1" applyAlignment="1">
      <alignment horizontal="center" vertical="center"/>
    </xf>
    <xf numFmtId="4" fontId="3" fillId="34" borderId="50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34" borderId="50" xfId="0" applyNumberFormat="1" applyFont="1" applyFill="1" applyBorder="1" applyAlignment="1">
      <alignment horizontal="left" vertical="center"/>
    </xf>
    <xf numFmtId="4" fontId="3" fillId="0" borderId="50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/>
    </xf>
    <xf numFmtId="4" fontId="6" fillId="0" borderId="50" xfId="0" applyNumberFormat="1" applyFont="1" applyFill="1" applyBorder="1" applyAlignment="1">
      <alignment horizontal="center" vertical="center"/>
    </xf>
    <xf numFmtId="49" fontId="6" fillId="33" borderId="50" xfId="0" applyNumberFormat="1" applyFont="1" applyFill="1" applyBorder="1" applyAlignment="1">
      <alignment horizontal="left" vertical="center" wrapText="1"/>
    </xf>
    <xf numFmtId="49" fontId="6" fillId="34" borderId="50" xfId="0" applyNumberFormat="1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left" vertical="center"/>
    </xf>
    <xf numFmtId="0" fontId="6" fillId="33" borderId="50" xfId="0" applyFont="1" applyFill="1" applyBorder="1" applyAlignment="1">
      <alignment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right" vertical="center"/>
    </xf>
    <xf numFmtId="49" fontId="3" fillId="34" borderId="50" xfId="0" applyNumberFormat="1" applyFont="1" applyFill="1" applyBorder="1" applyAlignment="1">
      <alignment horizontal="left" vertical="center" wrapText="1"/>
    </xf>
    <xf numFmtId="49" fontId="6" fillId="34" borderId="50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" fontId="16" fillId="0" borderId="50" xfId="0" applyNumberFormat="1" applyFont="1" applyFill="1" applyBorder="1" applyAlignment="1">
      <alignment horizontal="center" vertical="center"/>
    </xf>
    <xf numFmtId="49" fontId="3" fillId="33" borderId="50" xfId="0" applyNumberFormat="1" applyFont="1" applyFill="1" applyBorder="1" applyAlignment="1">
      <alignment horizontal="left" vertical="center" wrapText="1"/>
    </xf>
    <xf numFmtId="4" fontId="6" fillId="33" borderId="50" xfId="0" applyNumberFormat="1" applyFont="1" applyFill="1" applyBorder="1" applyAlignment="1">
      <alignment horizontal="center" vertical="center" wrapText="1"/>
    </xf>
    <xf numFmtId="4" fontId="6" fillId="34" borderId="50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right" vertical="center"/>
    </xf>
    <xf numFmtId="4" fontId="3" fillId="34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center" vertical="center" wrapText="1"/>
    </xf>
    <xf numFmtId="49" fontId="3" fillId="33" borderId="50" xfId="0" applyNumberFormat="1" applyFont="1" applyFill="1" applyBorder="1" applyAlignment="1">
      <alignment horizontal="center" vertical="center"/>
    </xf>
    <xf numFmtId="4" fontId="3" fillId="33" borderId="50" xfId="0" applyNumberFormat="1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18" fillId="0" borderId="25" xfId="0" applyFont="1" applyFill="1" applyBorder="1" applyAlignment="1">
      <alignment horizontal="left" wrapText="1"/>
    </xf>
    <xf numFmtId="49" fontId="18" fillId="0" borderId="26" xfId="0" applyNumberFormat="1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/>
    </xf>
    <xf numFmtId="4" fontId="18" fillId="0" borderId="24" xfId="0" applyNumberFormat="1" applyFont="1" applyFill="1" applyBorder="1" applyAlignment="1">
      <alignment horizontal="center"/>
    </xf>
    <xf numFmtId="49" fontId="18" fillId="0" borderId="26" xfId="0" applyNumberFormat="1" applyFont="1" applyFill="1" applyBorder="1" applyAlignment="1">
      <alignment horizontal="left" wrapText="1"/>
    </xf>
    <xf numFmtId="4" fontId="18" fillId="34" borderId="23" xfId="0" applyNumberFormat="1" applyFont="1" applyFill="1" applyBorder="1" applyAlignment="1">
      <alignment horizontal="center"/>
    </xf>
    <xf numFmtId="49" fontId="18" fillId="0" borderId="25" xfId="0" applyNumberFormat="1" applyFont="1" applyFill="1" applyBorder="1" applyAlignment="1">
      <alignment horizontal="left" wrapText="1"/>
    </xf>
    <xf numFmtId="4" fontId="18" fillId="0" borderId="23" xfId="0" applyNumberFormat="1" applyFont="1" applyFill="1" applyBorder="1" applyAlignment="1">
      <alignment horizontal="center"/>
    </xf>
    <xf numFmtId="4" fontId="6" fillId="33" borderId="50" xfId="0" applyNumberFormat="1" applyFont="1" applyFill="1" applyBorder="1" applyAlignment="1">
      <alignment horizontal="center"/>
    </xf>
    <xf numFmtId="4" fontId="3" fillId="34" borderId="5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0" fontId="0" fillId="34" borderId="39" xfId="0" applyFill="1" applyBorder="1" applyAlignment="1">
      <alignment/>
    </xf>
    <xf numFmtId="4" fontId="2" fillId="0" borderId="0" xfId="0" applyNumberFormat="1" applyFont="1" applyFill="1" applyAlignment="1">
      <alignment/>
    </xf>
    <xf numFmtId="49" fontId="3" fillId="34" borderId="24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9" fontId="3" fillId="33" borderId="50" xfId="0" applyNumberFormat="1" applyFont="1" applyFill="1" applyBorder="1" applyAlignment="1">
      <alignment horizontal="left" vertical="center"/>
    </xf>
    <xf numFmtId="49" fontId="3" fillId="33" borderId="50" xfId="0" applyNumberFormat="1" applyFont="1" applyFill="1" applyBorder="1" applyAlignment="1">
      <alignment horizontal="center" vertical="center" wrapText="1"/>
    </xf>
    <xf numFmtId="4" fontId="20" fillId="34" borderId="47" xfId="0" applyNumberFormat="1" applyFont="1" applyFill="1" applyBorder="1" applyAlignment="1">
      <alignment horizontal="center"/>
    </xf>
    <xf numFmtId="49" fontId="3" fillId="34" borderId="5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49" fontId="6" fillId="33" borderId="50" xfId="0" applyNumberFormat="1" applyFont="1" applyFill="1" applyBorder="1" applyAlignment="1">
      <alignment horizontal="right" vertical="center"/>
    </xf>
    <xf numFmtId="0" fontId="2" fillId="33" borderId="50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left" vertical="center"/>
    </xf>
    <xf numFmtId="49" fontId="3" fillId="34" borderId="50" xfId="0" applyNumberFormat="1" applyFont="1" applyFill="1" applyBorder="1" applyAlignment="1">
      <alignment horizontal="right" vertical="center"/>
    </xf>
    <xf numFmtId="0" fontId="18" fillId="35" borderId="50" xfId="0" applyFont="1" applyFill="1" applyBorder="1" applyAlignment="1">
      <alignment horizontal="left" vertical="center" wrapText="1"/>
    </xf>
    <xf numFmtId="49" fontId="6" fillId="35" borderId="50" xfId="0" applyNumberFormat="1" applyFont="1" applyFill="1" applyBorder="1" applyAlignment="1">
      <alignment horizontal="left" vertical="center" wrapText="1"/>
    </xf>
    <xf numFmtId="49" fontId="6" fillId="35" borderId="50" xfId="0" applyNumberFormat="1" applyFont="1" applyFill="1" applyBorder="1" applyAlignment="1">
      <alignment horizontal="left" vertical="center"/>
    </xf>
    <xf numFmtId="4" fontId="6" fillId="35" borderId="50" xfId="0" applyNumberFormat="1" applyFont="1" applyFill="1" applyBorder="1" applyAlignment="1">
      <alignment horizontal="center" vertical="center" wrapText="1"/>
    </xf>
    <xf numFmtId="4" fontId="6" fillId="35" borderId="50" xfId="0" applyNumberFormat="1" applyFont="1" applyFill="1" applyBorder="1" applyAlignment="1">
      <alignment horizontal="center" vertical="center"/>
    </xf>
    <xf numFmtId="4" fontId="18" fillId="33" borderId="23" xfId="0" applyNumberFormat="1" applyFont="1" applyFill="1" applyBorder="1" applyAlignment="1">
      <alignment horizontal="center"/>
    </xf>
    <xf numFmtId="4" fontId="19" fillId="0" borderId="0" xfId="0" applyNumberFormat="1" applyFont="1" applyFill="1" applyAlignment="1">
      <alignment/>
    </xf>
    <xf numFmtId="4" fontId="3" fillId="34" borderId="24" xfId="0" applyNumberFormat="1" applyFont="1" applyFill="1" applyBorder="1" applyAlignment="1">
      <alignment horizontal="center"/>
    </xf>
    <xf numFmtId="4" fontId="3" fillId="36" borderId="50" xfId="0" applyNumberFormat="1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left" vertical="center" wrapText="1"/>
    </xf>
    <xf numFmtId="49" fontId="16" fillId="34" borderId="50" xfId="0" applyNumberFormat="1" applyFont="1" applyFill="1" applyBorder="1" applyAlignment="1">
      <alignment horizontal="center" vertical="center" wrapText="1"/>
    </xf>
    <xf numFmtId="49" fontId="16" fillId="34" borderId="50" xfId="0" applyNumberFormat="1" applyFont="1" applyFill="1" applyBorder="1" applyAlignment="1">
      <alignment horizontal="left" vertical="center"/>
    </xf>
    <xf numFmtId="4" fontId="16" fillId="34" borderId="5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right" vertical="top" wrapText="1"/>
    </xf>
    <xf numFmtId="49" fontId="12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30"/>
  <sheetViews>
    <sheetView showGridLines="0" zoomScalePageLayoutView="0" workbookViewId="0" topLeftCell="A70">
      <selection activeCell="D71" sqref="D71"/>
    </sheetView>
  </sheetViews>
  <sheetFormatPr defaultColWidth="9.00390625" defaultRowHeight="12.75"/>
  <cols>
    <col min="1" max="1" width="33.875" style="52" customWidth="1"/>
    <col min="2" max="2" width="4.625" style="52" customWidth="1"/>
    <col min="3" max="3" width="22.875" style="52" customWidth="1"/>
    <col min="4" max="4" width="14.375" style="67" customWidth="1"/>
    <col min="5" max="5" width="14.125" style="185" customWidth="1"/>
    <col min="6" max="6" width="13.375" style="67" hidden="1" customWidth="1"/>
    <col min="7" max="7" width="14.125" style="1" customWidth="1"/>
    <col min="8" max="8" width="9.125" style="1" customWidth="1"/>
    <col min="9" max="9" width="12.25390625" style="1" bestFit="1" customWidth="1"/>
    <col min="10" max="16384" width="9.125" style="1" customWidth="1"/>
  </cols>
  <sheetData>
    <row r="1" spans="1:7" ht="56.25" customHeight="1">
      <c r="A1" s="193"/>
      <c r="B1" s="332" t="s">
        <v>236</v>
      </c>
      <c r="C1" s="333"/>
      <c r="D1" s="333"/>
      <c r="E1" s="333"/>
      <c r="F1" s="333"/>
      <c r="G1" s="333"/>
    </row>
    <row r="2" spans="1:7" ht="13.5" customHeight="1" thickBot="1">
      <c r="A2" s="325" t="s">
        <v>237</v>
      </c>
      <c r="B2" s="325"/>
      <c r="C2" s="325"/>
      <c r="D2" s="325"/>
      <c r="E2" s="220"/>
      <c r="F2" s="195"/>
      <c r="G2" s="196" t="s">
        <v>6</v>
      </c>
    </row>
    <row r="3" spans="1:7" ht="13.5" customHeight="1">
      <c r="A3" s="193"/>
      <c r="B3" s="193"/>
      <c r="C3" s="193"/>
      <c r="D3" s="193"/>
      <c r="E3" s="194" t="s">
        <v>238</v>
      </c>
      <c r="F3" s="194" t="s">
        <v>238</v>
      </c>
      <c r="G3" s="198" t="s">
        <v>239</v>
      </c>
    </row>
    <row r="4" spans="1:7" ht="13.5" customHeight="1">
      <c r="A4" s="193"/>
      <c r="B4" s="193"/>
      <c r="C4" s="200"/>
      <c r="D4" s="200"/>
      <c r="E4" s="199" t="s">
        <v>240</v>
      </c>
      <c r="F4" s="199" t="s">
        <v>240</v>
      </c>
      <c r="G4" s="201" t="s">
        <v>493</v>
      </c>
    </row>
    <row r="5" spans="1:7" ht="13.5" customHeight="1">
      <c r="A5" s="193" t="s">
        <v>241</v>
      </c>
      <c r="B5" s="193"/>
      <c r="C5" s="193"/>
      <c r="D5" s="193"/>
      <c r="E5" s="199" t="s">
        <v>242</v>
      </c>
      <c r="F5" s="199" t="s">
        <v>242</v>
      </c>
      <c r="G5" s="46" t="s">
        <v>97</v>
      </c>
    </row>
    <row r="6" spans="1:7" ht="13.5" customHeight="1">
      <c r="A6" s="193" t="s">
        <v>243</v>
      </c>
      <c r="B6" s="219"/>
      <c r="C6" s="219"/>
      <c r="D6" s="219"/>
      <c r="E6" s="199" t="s">
        <v>244</v>
      </c>
      <c r="F6" s="199" t="s">
        <v>244</v>
      </c>
      <c r="G6" s="201"/>
    </row>
    <row r="7" spans="1:7" ht="13.5" customHeight="1">
      <c r="A7" s="189" t="s">
        <v>255</v>
      </c>
      <c r="B7" s="189"/>
      <c r="C7" s="189"/>
      <c r="D7" s="189"/>
      <c r="E7" s="199" t="s">
        <v>245</v>
      </c>
      <c r="F7" s="199" t="s">
        <v>245</v>
      </c>
      <c r="G7" s="46" t="s">
        <v>96</v>
      </c>
    </row>
    <row r="8" spans="1:7" ht="13.5" customHeight="1">
      <c r="A8" s="189" t="s">
        <v>246</v>
      </c>
      <c r="B8" s="189"/>
      <c r="C8" s="193"/>
      <c r="D8" s="193"/>
      <c r="E8" s="193"/>
      <c r="F8" s="197"/>
      <c r="G8" s="201"/>
    </row>
    <row r="9" spans="1:7" ht="13.5" customHeight="1" thickBot="1">
      <c r="A9" s="334" t="s">
        <v>247</v>
      </c>
      <c r="B9" s="334"/>
      <c r="C9" s="193"/>
      <c r="D9" s="193"/>
      <c r="E9" s="193"/>
      <c r="F9" s="197"/>
      <c r="G9" s="190" t="s">
        <v>0</v>
      </c>
    </row>
    <row r="10" spans="1:7" ht="13.5" customHeight="1">
      <c r="A10" s="335"/>
      <c r="B10" s="335"/>
      <c r="C10" s="335"/>
      <c r="D10" s="335"/>
      <c r="E10" s="335"/>
      <c r="F10" s="335"/>
      <c r="G10" s="335"/>
    </row>
    <row r="11" spans="2:7" ht="14.25" customHeight="1">
      <c r="B11" s="2"/>
      <c r="C11" s="2" t="s">
        <v>253</v>
      </c>
      <c r="D11" s="4"/>
      <c r="E11" s="159"/>
      <c r="F11" s="4"/>
      <c r="G11" s="5"/>
    </row>
    <row r="12" spans="1:7" ht="5.25" customHeight="1">
      <c r="A12" s="6"/>
      <c r="B12" s="6"/>
      <c r="C12" s="7"/>
      <c r="D12" s="8"/>
      <c r="E12" s="160"/>
      <c r="F12" s="109"/>
      <c r="G12" s="9"/>
    </row>
    <row r="13" spans="1:7" ht="12.75" customHeight="1">
      <c r="A13" s="10"/>
      <c r="B13" s="11"/>
      <c r="C13" s="15"/>
      <c r="D13" s="12"/>
      <c r="E13" s="326" t="s">
        <v>16</v>
      </c>
      <c r="F13" s="18"/>
      <c r="G13" s="14"/>
    </row>
    <row r="14" spans="1:7" ht="9.75" customHeight="1">
      <c r="A14" s="11"/>
      <c r="B14" s="11" t="s">
        <v>25</v>
      </c>
      <c r="C14" s="11"/>
      <c r="D14" s="12" t="s">
        <v>87</v>
      </c>
      <c r="E14" s="327"/>
      <c r="F14" s="12"/>
      <c r="G14" s="20" t="s">
        <v>4</v>
      </c>
    </row>
    <row r="15" spans="1:7" ht="9.75" customHeight="1">
      <c r="A15" s="11" t="s">
        <v>7</v>
      </c>
      <c r="B15" s="11" t="s">
        <v>26</v>
      </c>
      <c r="C15" s="15" t="s">
        <v>9</v>
      </c>
      <c r="D15" s="12" t="s">
        <v>88</v>
      </c>
      <c r="E15" s="327"/>
      <c r="F15" s="12" t="s">
        <v>16</v>
      </c>
      <c r="G15" s="20" t="s">
        <v>5</v>
      </c>
    </row>
    <row r="16" spans="1:7" ht="9.75" customHeight="1">
      <c r="A16" s="10"/>
      <c r="B16" s="11" t="s">
        <v>27</v>
      </c>
      <c r="C16" s="11"/>
      <c r="D16" s="12" t="s">
        <v>5</v>
      </c>
      <c r="E16" s="327"/>
      <c r="F16" s="12"/>
      <c r="G16" s="20"/>
    </row>
    <row r="17" spans="1:7" ht="9.75" customHeight="1">
      <c r="A17" s="10"/>
      <c r="B17" s="11"/>
      <c r="C17" s="11"/>
      <c r="D17" s="12"/>
      <c r="E17" s="328"/>
      <c r="F17" s="203"/>
      <c r="G17" s="20"/>
    </row>
    <row r="18" spans="1:7" ht="9.75" customHeight="1" thickBot="1">
      <c r="A18" s="21">
        <v>1</v>
      </c>
      <c r="B18" s="22">
        <v>2</v>
      </c>
      <c r="C18" s="22">
        <v>3</v>
      </c>
      <c r="D18" s="23" t="s">
        <v>2</v>
      </c>
      <c r="E18" s="163" t="s">
        <v>3</v>
      </c>
      <c r="F18" s="218" t="s">
        <v>19</v>
      </c>
      <c r="G18" s="215" t="s">
        <v>20</v>
      </c>
    </row>
    <row r="19" spans="1:115" s="155" customFormat="1" ht="15.75" customHeight="1">
      <c r="A19" s="127" t="s">
        <v>24</v>
      </c>
      <c r="B19" s="128" t="s">
        <v>36</v>
      </c>
      <c r="C19" s="129" t="s">
        <v>55</v>
      </c>
      <c r="D19" s="130">
        <f>D21+D65</f>
        <v>83041656.25000001</v>
      </c>
      <c r="E19" s="130">
        <f>E21+E65</f>
        <v>46844475.050000004</v>
      </c>
      <c r="F19" s="131">
        <f>E19</f>
        <v>46844475.050000004</v>
      </c>
      <c r="G19" s="214">
        <f>D19-E19</f>
        <v>36197181.20000001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</row>
    <row r="20" spans="1:7" ht="15.75" customHeight="1" thickBot="1">
      <c r="A20" s="31" t="s">
        <v>8</v>
      </c>
      <c r="B20" s="32"/>
      <c r="C20" s="33"/>
      <c r="D20" s="157"/>
      <c r="E20" s="157"/>
      <c r="F20" s="35"/>
      <c r="G20" s="58"/>
    </row>
    <row r="21" spans="1:115" s="155" customFormat="1" ht="15.75" customHeight="1" thickBot="1">
      <c r="A21" s="133" t="s">
        <v>98</v>
      </c>
      <c r="B21" s="132"/>
      <c r="C21" s="135"/>
      <c r="D21" s="130">
        <f>D22+D35+D42+D45+D48+D49+D50+D54+D59+D51</f>
        <v>5269645.79</v>
      </c>
      <c r="E21" s="314">
        <f>SUM(E23:E64)</f>
        <v>4971889.38</v>
      </c>
      <c r="F21" s="131">
        <f aca="true" t="shared" si="0" ref="F21:F56">E21</f>
        <v>4971889.38</v>
      </c>
      <c r="G21" s="137">
        <f>D21-E21</f>
        <v>297756.41000000015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</row>
    <row r="22" spans="1:115" s="281" customFormat="1" ht="15.75" customHeight="1" thickBot="1">
      <c r="A22" s="282" t="s">
        <v>162</v>
      </c>
      <c r="B22" s="283"/>
      <c r="C22" s="284" t="s">
        <v>409</v>
      </c>
      <c r="D22" s="289">
        <v>1700000</v>
      </c>
      <c r="E22" s="289"/>
      <c r="F22" s="285"/>
      <c r="G22" s="137">
        <f aca="true" t="shared" si="1" ref="G22:G76">D22-E22</f>
        <v>1700000</v>
      </c>
      <c r="H22" s="280"/>
      <c r="I22" s="315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I22" s="280"/>
      <c r="DJ22" s="280"/>
      <c r="DK22" s="280"/>
    </row>
    <row r="23" spans="1:7" ht="15.75" customHeight="1" thickBot="1">
      <c r="A23" s="116" t="s">
        <v>162</v>
      </c>
      <c r="B23" s="32"/>
      <c r="C23" s="59" t="s">
        <v>200</v>
      </c>
      <c r="D23" s="158"/>
      <c r="E23" s="316">
        <v>1130014.97</v>
      </c>
      <c r="F23" s="29">
        <f t="shared" si="0"/>
        <v>1130014.97</v>
      </c>
      <c r="G23" s="137">
        <f t="shared" si="1"/>
        <v>-1130014.97</v>
      </c>
    </row>
    <row r="24" spans="1:7" ht="15.75" customHeight="1" thickBot="1">
      <c r="A24" s="116" t="s">
        <v>162</v>
      </c>
      <c r="B24" s="32"/>
      <c r="C24" s="59" t="s">
        <v>488</v>
      </c>
      <c r="D24" s="157"/>
      <c r="E24" s="157">
        <v>100</v>
      </c>
      <c r="F24" s="29">
        <f t="shared" si="0"/>
        <v>100</v>
      </c>
      <c r="G24" s="137">
        <f t="shared" si="1"/>
        <v>-100</v>
      </c>
    </row>
    <row r="25" spans="1:7" ht="15.75" customHeight="1" thickBot="1">
      <c r="A25" s="116" t="s">
        <v>162</v>
      </c>
      <c r="B25" s="32"/>
      <c r="C25" s="59" t="s">
        <v>230</v>
      </c>
      <c r="D25" s="157"/>
      <c r="E25" s="157"/>
      <c r="F25" s="29">
        <f t="shared" si="0"/>
        <v>0</v>
      </c>
      <c r="G25" s="137">
        <f t="shared" si="1"/>
        <v>0</v>
      </c>
    </row>
    <row r="26" spans="1:7" ht="15.75" customHeight="1" thickBot="1">
      <c r="A26" s="116" t="s">
        <v>162</v>
      </c>
      <c r="B26" s="32"/>
      <c r="C26" s="59" t="s">
        <v>218</v>
      </c>
      <c r="D26" s="157"/>
      <c r="E26" s="157"/>
      <c r="F26" s="29">
        <f t="shared" si="0"/>
        <v>0</v>
      </c>
      <c r="G26" s="137">
        <f t="shared" si="1"/>
        <v>0</v>
      </c>
    </row>
    <row r="27" spans="1:7" ht="15.75" customHeight="1" thickBot="1">
      <c r="A27" s="116" t="s">
        <v>162</v>
      </c>
      <c r="B27" s="32"/>
      <c r="C27" s="59" t="s">
        <v>219</v>
      </c>
      <c r="D27" s="157"/>
      <c r="E27" s="157"/>
      <c r="F27" s="29">
        <f t="shared" si="0"/>
        <v>0</v>
      </c>
      <c r="G27" s="137">
        <f t="shared" si="1"/>
        <v>0</v>
      </c>
    </row>
    <row r="28" spans="1:7" ht="16.5" customHeight="1" thickBot="1">
      <c r="A28" s="116" t="s">
        <v>208</v>
      </c>
      <c r="B28" s="32"/>
      <c r="C28" s="59" t="s">
        <v>207</v>
      </c>
      <c r="D28" s="157"/>
      <c r="E28" s="157">
        <v>535.6</v>
      </c>
      <c r="F28" s="29">
        <f t="shared" si="0"/>
        <v>535.6</v>
      </c>
      <c r="G28" s="137">
        <f t="shared" si="1"/>
        <v>-535.6</v>
      </c>
    </row>
    <row r="29" spans="1:7" ht="15.75" customHeight="1" thickBot="1">
      <c r="A29" s="116" t="s">
        <v>208</v>
      </c>
      <c r="B29" s="32"/>
      <c r="C29" s="59" t="s">
        <v>202</v>
      </c>
      <c r="D29" s="157"/>
      <c r="E29" s="157">
        <v>421.36</v>
      </c>
      <c r="F29" s="29">
        <f t="shared" si="0"/>
        <v>421.36</v>
      </c>
      <c r="G29" s="137">
        <f t="shared" si="1"/>
        <v>-421.36</v>
      </c>
    </row>
    <row r="30" spans="1:7" ht="16.5" customHeight="1" thickBot="1">
      <c r="A30" s="116" t="s">
        <v>208</v>
      </c>
      <c r="B30" s="32"/>
      <c r="C30" s="59" t="s">
        <v>209</v>
      </c>
      <c r="D30" s="157"/>
      <c r="E30" s="157"/>
      <c r="F30" s="29">
        <f t="shared" si="0"/>
        <v>0</v>
      </c>
      <c r="G30" s="137">
        <f t="shared" si="1"/>
        <v>0</v>
      </c>
    </row>
    <row r="31" spans="1:7" ht="15.75" customHeight="1" thickBot="1">
      <c r="A31" s="116" t="s">
        <v>163</v>
      </c>
      <c r="B31" s="32"/>
      <c r="C31" s="59" t="s">
        <v>165</v>
      </c>
      <c r="D31" s="157"/>
      <c r="E31" s="157"/>
      <c r="F31" s="29">
        <f t="shared" si="0"/>
        <v>0</v>
      </c>
      <c r="G31" s="137">
        <f t="shared" si="1"/>
        <v>0</v>
      </c>
    </row>
    <row r="32" spans="1:7" ht="15.75" customHeight="1" thickBot="1">
      <c r="A32" s="116" t="s">
        <v>167</v>
      </c>
      <c r="B32" s="32"/>
      <c r="C32" s="59" t="s">
        <v>168</v>
      </c>
      <c r="D32" s="157"/>
      <c r="E32" s="157"/>
      <c r="F32" s="29">
        <f t="shared" si="0"/>
        <v>0</v>
      </c>
      <c r="G32" s="137">
        <f t="shared" si="1"/>
        <v>0</v>
      </c>
    </row>
    <row r="33" spans="1:7" ht="15.75" customHeight="1" thickBot="1">
      <c r="A33" s="116" t="s">
        <v>167</v>
      </c>
      <c r="B33" s="32"/>
      <c r="C33" s="59" t="s">
        <v>169</v>
      </c>
      <c r="D33" s="157"/>
      <c r="E33" s="157"/>
      <c r="F33" s="29">
        <f t="shared" si="0"/>
        <v>0</v>
      </c>
      <c r="G33" s="137">
        <f t="shared" si="1"/>
        <v>0</v>
      </c>
    </row>
    <row r="34" spans="1:7" ht="15.75" customHeight="1" thickBot="1">
      <c r="A34" s="116" t="s">
        <v>167</v>
      </c>
      <c r="B34" s="32"/>
      <c r="C34" s="59" t="s">
        <v>166</v>
      </c>
      <c r="D34" s="158"/>
      <c r="E34" s="316"/>
      <c r="F34" s="29">
        <f t="shared" si="0"/>
        <v>0</v>
      </c>
      <c r="G34" s="137">
        <f t="shared" si="1"/>
        <v>0</v>
      </c>
    </row>
    <row r="35" spans="1:7" s="280" customFormat="1" ht="15.75" customHeight="1" thickBot="1">
      <c r="A35" s="282" t="s">
        <v>131</v>
      </c>
      <c r="B35" s="286"/>
      <c r="C35" s="284" t="s">
        <v>414</v>
      </c>
      <c r="D35" s="287">
        <v>7000</v>
      </c>
      <c r="E35" s="287"/>
      <c r="F35" s="285">
        <f t="shared" si="0"/>
        <v>0</v>
      </c>
      <c r="G35" s="137">
        <f t="shared" si="1"/>
        <v>7000</v>
      </c>
    </row>
    <row r="36" spans="1:7" ht="15.75" customHeight="1" thickBot="1">
      <c r="A36" s="116" t="s">
        <v>131</v>
      </c>
      <c r="B36" s="36"/>
      <c r="C36" s="59" t="s">
        <v>138</v>
      </c>
      <c r="D36" s="157"/>
      <c r="E36" s="157">
        <v>-265.23</v>
      </c>
      <c r="F36" s="29">
        <f t="shared" si="0"/>
        <v>-265.23</v>
      </c>
      <c r="G36" s="137">
        <f t="shared" si="1"/>
        <v>265.23</v>
      </c>
    </row>
    <row r="37" spans="1:7" ht="15.75" customHeight="1" thickBot="1">
      <c r="A37" s="116" t="s">
        <v>131</v>
      </c>
      <c r="B37" s="36"/>
      <c r="C37" s="59" t="s">
        <v>137</v>
      </c>
      <c r="D37" s="157"/>
      <c r="E37" s="157">
        <v>0.98</v>
      </c>
      <c r="F37" s="29">
        <f t="shared" si="0"/>
        <v>0.98</v>
      </c>
      <c r="G37" s="137">
        <f t="shared" si="1"/>
        <v>-0.98</v>
      </c>
    </row>
    <row r="38" spans="1:7" ht="15.75" customHeight="1" thickBot="1">
      <c r="A38" s="116" t="s">
        <v>131</v>
      </c>
      <c r="B38" s="36"/>
      <c r="C38" s="59" t="s">
        <v>489</v>
      </c>
      <c r="D38" s="157"/>
      <c r="E38" s="157">
        <v>1000</v>
      </c>
      <c r="F38" s="29">
        <f>E38</f>
        <v>1000</v>
      </c>
      <c r="G38" s="137">
        <f>D38-E38</f>
        <v>-1000</v>
      </c>
    </row>
    <row r="39" spans="1:7" ht="15.75" customHeight="1" thickBot="1">
      <c r="A39" s="116" t="s">
        <v>131</v>
      </c>
      <c r="B39" s="36"/>
      <c r="C39" s="59" t="s">
        <v>147</v>
      </c>
      <c r="D39" s="157"/>
      <c r="E39" s="157"/>
      <c r="F39" s="29">
        <f t="shared" si="0"/>
        <v>0</v>
      </c>
      <c r="G39" s="137">
        <f t="shared" si="1"/>
        <v>0</v>
      </c>
    </row>
    <row r="40" spans="1:7" s="119" customFormat="1" ht="15.75" customHeight="1" thickBot="1">
      <c r="A40" s="116" t="s">
        <v>132</v>
      </c>
      <c r="B40" s="36"/>
      <c r="C40" s="59" t="s">
        <v>139</v>
      </c>
      <c r="D40" s="34"/>
      <c r="E40" s="157"/>
      <c r="F40" s="29">
        <f t="shared" si="0"/>
        <v>0</v>
      </c>
      <c r="G40" s="137">
        <f t="shared" si="1"/>
        <v>0</v>
      </c>
    </row>
    <row r="41" spans="1:7" s="280" customFormat="1" ht="15.75" customHeight="1" thickBot="1">
      <c r="A41" s="116" t="s">
        <v>132</v>
      </c>
      <c r="B41" s="36"/>
      <c r="C41" s="139" t="s">
        <v>140</v>
      </c>
      <c r="D41" s="117"/>
      <c r="E41" s="149"/>
      <c r="F41" s="118">
        <f t="shared" si="0"/>
        <v>0</v>
      </c>
      <c r="G41" s="137">
        <f t="shared" si="1"/>
        <v>0</v>
      </c>
    </row>
    <row r="42" spans="1:7" s="119" customFormat="1" ht="15.75" customHeight="1" thickBot="1">
      <c r="A42" s="282" t="s">
        <v>99</v>
      </c>
      <c r="B42" s="286"/>
      <c r="C42" s="284" t="s">
        <v>415</v>
      </c>
      <c r="D42" s="287">
        <v>65000</v>
      </c>
      <c r="E42" s="287"/>
      <c r="F42" s="285">
        <f t="shared" si="0"/>
        <v>0</v>
      </c>
      <c r="G42" s="137">
        <f t="shared" si="1"/>
        <v>65000</v>
      </c>
    </row>
    <row r="43" spans="1:7" ht="15.75" customHeight="1" thickBot="1">
      <c r="A43" s="116" t="s">
        <v>99</v>
      </c>
      <c r="B43" s="36"/>
      <c r="C43" s="139" t="s">
        <v>141</v>
      </c>
      <c r="D43" s="149"/>
      <c r="E43" s="149">
        <v>33384.01</v>
      </c>
      <c r="F43" s="118">
        <f t="shared" si="0"/>
        <v>33384.01</v>
      </c>
      <c r="G43" s="137">
        <f t="shared" si="1"/>
        <v>-33384.01</v>
      </c>
    </row>
    <row r="44" spans="1:7" s="280" customFormat="1" ht="15.75" customHeight="1" thickBot="1">
      <c r="A44" s="116" t="s">
        <v>99</v>
      </c>
      <c r="B44" s="36"/>
      <c r="C44" s="59" t="s">
        <v>142</v>
      </c>
      <c r="D44" s="157"/>
      <c r="E44" s="157">
        <v>1047.81</v>
      </c>
      <c r="F44" s="29">
        <f t="shared" si="0"/>
        <v>1047.81</v>
      </c>
      <c r="G44" s="137">
        <f t="shared" si="1"/>
        <v>-1047.81</v>
      </c>
    </row>
    <row r="45" spans="1:7" s="119" customFormat="1" ht="15.75" customHeight="1" thickBot="1">
      <c r="A45" s="282" t="s">
        <v>100</v>
      </c>
      <c r="B45" s="286"/>
      <c r="C45" s="284" t="s">
        <v>410</v>
      </c>
      <c r="D45" s="287">
        <v>40000</v>
      </c>
      <c r="E45" s="287">
        <v>40443.98</v>
      </c>
      <c r="F45" s="285">
        <f t="shared" si="0"/>
        <v>40443.98</v>
      </c>
      <c r="G45" s="137">
        <f t="shared" si="1"/>
        <v>-443.9800000000032</v>
      </c>
    </row>
    <row r="46" spans="1:7" ht="15.75" customHeight="1" thickBot="1">
      <c r="A46" s="116" t="s">
        <v>100</v>
      </c>
      <c r="B46" s="36"/>
      <c r="C46" s="297" t="s">
        <v>411</v>
      </c>
      <c r="D46" s="149"/>
      <c r="E46" s="149"/>
      <c r="F46" s="118">
        <f t="shared" si="0"/>
        <v>0</v>
      </c>
      <c r="G46" s="137">
        <f t="shared" si="1"/>
        <v>0</v>
      </c>
    </row>
    <row r="47" spans="1:7" s="280" customFormat="1" ht="15.75" customHeight="1" thickBot="1">
      <c r="A47" s="116" t="s">
        <v>100</v>
      </c>
      <c r="B47" s="36"/>
      <c r="C47" s="298" t="s">
        <v>233</v>
      </c>
      <c r="D47" s="157"/>
      <c r="E47" s="149">
        <v>2660.02</v>
      </c>
      <c r="F47" s="29">
        <f t="shared" si="0"/>
        <v>2660.02</v>
      </c>
      <c r="G47" s="137">
        <f t="shared" si="1"/>
        <v>-2660.02</v>
      </c>
    </row>
    <row r="48" spans="1:7" s="280" customFormat="1" ht="15.75" customHeight="1" thickBot="1">
      <c r="A48" s="282" t="s">
        <v>159</v>
      </c>
      <c r="B48" s="286"/>
      <c r="C48" s="284" t="s">
        <v>170</v>
      </c>
      <c r="D48" s="287">
        <v>222000</v>
      </c>
      <c r="E48" s="287">
        <v>169125.56</v>
      </c>
      <c r="F48" s="285">
        <f t="shared" si="0"/>
        <v>169125.56</v>
      </c>
      <c r="G48" s="137">
        <f t="shared" si="1"/>
        <v>52874.44</v>
      </c>
    </row>
    <row r="49" spans="1:7" s="280" customFormat="1" ht="24.75" customHeight="1" thickBot="1">
      <c r="A49" s="288" t="s">
        <v>412</v>
      </c>
      <c r="B49" s="286"/>
      <c r="C49" s="284" t="s">
        <v>177</v>
      </c>
      <c r="D49" s="287">
        <v>100000</v>
      </c>
      <c r="E49" s="287">
        <v>86457.54</v>
      </c>
      <c r="F49" s="285">
        <f t="shared" si="0"/>
        <v>86457.54</v>
      </c>
      <c r="G49" s="137">
        <f t="shared" si="1"/>
        <v>13542.460000000006</v>
      </c>
    </row>
    <row r="50" spans="1:7" ht="22.5" thickBot="1">
      <c r="A50" s="282" t="s">
        <v>205</v>
      </c>
      <c r="B50" s="286"/>
      <c r="C50" s="284" t="s">
        <v>212</v>
      </c>
      <c r="D50" s="287">
        <f>30000+70000</f>
        <v>100000</v>
      </c>
      <c r="E50" s="287">
        <v>89997</v>
      </c>
      <c r="F50" s="285">
        <f t="shared" si="0"/>
        <v>89997</v>
      </c>
      <c r="G50" s="137">
        <f t="shared" si="1"/>
        <v>10003</v>
      </c>
    </row>
    <row r="51" spans="1:7" ht="23.25" thickBot="1">
      <c r="A51" s="322" t="s">
        <v>211</v>
      </c>
      <c r="B51" s="323"/>
      <c r="C51" s="324" t="s">
        <v>231</v>
      </c>
      <c r="D51" s="164">
        <v>90000</v>
      </c>
      <c r="E51" s="164">
        <v>90100.57</v>
      </c>
      <c r="F51" s="29">
        <f t="shared" si="0"/>
        <v>90100.57</v>
      </c>
      <c r="G51" s="137">
        <f t="shared" si="1"/>
        <v>-100.57000000000698</v>
      </c>
    </row>
    <row r="52" spans="1:7" ht="13.5" thickBot="1">
      <c r="A52" s="116" t="s">
        <v>156</v>
      </c>
      <c r="B52" s="36"/>
      <c r="C52" s="59" t="s">
        <v>214</v>
      </c>
      <c r="D52" s="157"/>
      <c r="E52" s="149"/>
      <c r="F52" s="29">
        <f t="shared" si="0"/>
        <v>0</v>
      </c>
      <c r="G52" s="137">
        <f t="shared" si="1"/>
        <v>0</v>
      </c>
    </row>
    <row r="53" spans="1:7" s="280" customFormat="1" ht="13.5" thickBot="1">
      <c r="A53" s="116" t="s">
        <v>156</v>
      </c>
      <c r="B53" s="36"/>
      <c r="C53" s="59" t="s">
        <v>213</v>
      </c>
      <c r="D53" s="157"/>
      <c r="E53" s="149"/>
      <c r="F53" s="29">
        <f t="shared" si="0"/>
        <v>0</v>
      </c>
      <c r="G53" s="137">
        <f t="shared" si="1"/>
        <v>0</v>
      </c>
    </row>
    <row r="54" spans="1:7" ht="14.25" customHeight="1" thickBot="1">
      <c r="A54" s="282" t="s">
        <v>220</v>
      </c>
      <c r="B54" s="286"/>
      <c r="C54" s="284" t="s">
        <v>221</v>
      </c>
      <c r="D54" s="287">
        <v>2940645.79</v>
      </c>
      <c r="E54" s="287">
        <v>3405491.42</v>
      </c>
      <c r="F54" s="285">
        <f t="shared" si="0"/>
        <v>3405491.42</v>
      </c>
      <c r="G54" s="137">
        <f t="shared" si="1"/>
        <v>-464845.6299999999</v>
      </c>
    </row>
    <row r="55" spans="1:7" ht="15.75" customHeight="1" thickBot="1">
      <c r="A55" s="116" t="s">
        <v>164</v>
      </c>
      <c r="B55" s="36"/>
      <c r="C55" s="59" t="s">
        <v>224</v>
      </c>
      <c r="D55" s="157"/>
      <c r="E55" s="149"/>
      <c r="F55" s="29">
        <f t="shared" si="0"/>
        <v>0</v>
      </c>
      <c r="G55" s="137">
        <f t="shared" si="1"/>
        <v>0</v>
      </c>
    </row>
    <row r="56" spans="1:7" ht="15.75" customHeight="1" thickBot="1">
      <c r="A56" s="116" t="s">
        <v>144</v>
      </c>
      <c r="B56" s="36"/>
      <c r="C56" s="59" t="s">
        <v>210</v>
      </c>
      <c r="D56" s="157"/>
      <c r="E56" s="157">
        <v>1396.21</v>
      </c>
      <c r="F56" s="29">
        <f t="shared" si="0"/>
        <v>1396.21</v>
      </c>
      <c r="G56" s="137">
        <f t="shared" si="1"/>
        <v>-1396.21</v>
      </c>
    </row>
    <row r="57" spans="1:7" ht="15.75" customHeight="1" thickBot="1">
      <c r="A57" s="116" t="s">
        <v>144</v>
      </c>
      <c r="B57" s="36"/>
      <c r="C57" s="59" t="s">
        <v>203</v>
      </c>
      <c r="D57" s="157"/>
      <c r="E57" s="157"/>
      <c r="F57" s="29">
        <f aca="true" t="shared" si="2" ref="F57:F64">E57</f>
        <v>0</v>
      </c>
      <c r="G57" s="137">
        <f t="shared" si="1"/>
        <v>0</v>
      </c>
    </row>
    <row r="58" spans="1:7" s="280" customFormat="1" ht="15.75" customHeight="1" thickBot="1">
      <c r="A58" s="116" t="s">
        <v>144</v>
      </c>
      <c r="B58" s="36"/>
      <c r="C58" s="59" t="s">
        <v>204</v>
      </c>
      <c r="D58" s="157"/>
      <c r="E58" s="157">
        <v>8.03</v>
      </c>
      <c r="F58" s="29">
        <f t="shared" si="2"/>
        <v>8.03</v>
      </c>
      <c r="G58" s="137">
        <f t="shared" si="1"/>
        <v>-8.03</v>
      </c>
    </row>
    <row r="59" spans="1:7" ht="15.75" customHeight="1" thickBot="1">
      <c r="A59" s="282" t="s">
        <v>158</v>
      </c>
      <c r="B59" s="286"/>
      <c r="C59" s="284" t="s">
        <v>413</v>
      </c>
      <c r="D59" s="287">
        <v>5000</v>
      </c>
      <c r="E59" s="287"/>
      <c r="F59" s="285">
        <f t="shared" si="2"/>
        <v>0</v>
      </c>
      <c r="G59" s="137">
        <f t="shared" si="1"/>
        <v>5000</v>
      </c>
    </row>
    <row r="60" spans="1:7" ht="15.75" customHeight="1" thickBot="1">
      <c r="A60" s="116" t="s">
        <v>158</v>
      </c>
      <c r="B60" s="36"/>
      <c r="C60" s="59" t="s">
        <v>171</v>
      </c>
      <c r="D60" s="157"/>
      <c r="E60" s="157">
        <v>4300</v>
      </c>
      <c r="F60" s="29">
        <f t="shared" si="2"/>
        <v>4300</v>
      </c>
      <c r="G60" s="137">
        <f t="shared" si="1"/>
        <v>-4300</v>
      </c>
    </row>
    <row r="61" spans="1:7" ht="25.5" customHeight="1" thickBot="1">
      <c r="A61" s="116" t="s">
        <v>158</v>
      </c>
      <c r="B61" s="36"/>
      <c r="C61" s="59" t="s">
        <v>172</v>
      </c>
      <c r="D61" s="157"/>
      <c r="E61" s="157"/>
      <c r="F61" s="29">
        <f t="shared" si="2"/>
        <v>0</v>
      </c>
      <c r="G61" s="137">
        <f t="shared" si="1"/>
        <v>0</v>
      </c>
    </row>
    <row r="62" spans="1:7" ht="25.5" customHeight="1" thickBot="1">
      <c r="A62" s="116" t="s">
        <v>225</v>
      </c>
      <c r="B62" s="36"/>
      <c r="C62" s="59" t="s">
        <v>226</v>
      </c>
      <c r="D62" s="157"/>
      <c r="E62" s="157"/>
      <c r="F62" s="29">
        <f t="shared" si="2"/>
        <v>0</v>
      </c>
      <c r="G62" s="137">
        <f t="shared" si="1"/>
        <v>0</v>
      </c>
    </row>
    <row r="63" spans="1:7" ht="25.5" customHeight="1" thickBot="1">
      <c r="A63" s="116" t="s">
        <v>215</v>
      </c>
      <c r="B63" s="36"/>
      <c r="C63" s="59" t="s">
        <v>229</v>
      </c>
      <c r="D63" s="157"/>
      <c r="E63" s="157"/>
      <c r="F63" s="29">
        <f t="shared" si="2"/>
        <v>0</v>
      </c>
      <c r="G63" s="137">
        <f t="shared" si="1"/>
        <v>0</v>
      </c>
    </row>
    <row r="64" spans="1:115" s="166" customFormat="1" ht="26.25" customHeight="1" thickBot="1">
      <c r="A64" s="116" t="s">
        <v>197</v>
      </c>
      <c r="B64" s="36"/>
      <c r="C64" s="59" t="s">
        <v>189</v>
      </c>
      <c r="D64" s="157"/>
      <c r="E64" s="157">
        <v>-84330.45</v>
      </c>
      <c r="F64" s="29">
        <f t="shared" si="2"/>
        <v>-84330.45</v>
      </c>
      <c r="G64" s="137">
        <f t="shared" si="1"/>
        <v>84330.45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</row>
    <row r="65" spans="1:7" s="119" customFormat="1" ht="37.5" customHeight="1" thickBot="1">
      <c r="A65" s="133" t="s">
        <v>148</v>
      </c>
      <c r="B65" s="136"/>
      <c r="C65" s="135"/>
      <c r="D65" s="130">
        <f>D66++D67+D68+D69+D70+D71</f>
        <v>77772010.46000001</v>
      </c>
      <c r="E65" s="164">
        <f>SUM(E66:E76)</f>
        <v>41872585.67</v>
      </c>
      <c r="F65" s="131">
        <f aca="true" t="shared" si="3" ref="F65:F74">E65</f>
        <v>41872585.67</v>
      </c>
      <c r="G65" s="137">
        <f t="shared" si="1"/>
        <v>35899424.79000001</v>
      </c>
    </row>
    <row r="66" spans="1:7" s="119" customFormat="1" ht="41.25" customHeight="1" thickBot="1">
      <c r="A66" s="126" t="s">
        <v>101</v>
      </c>
      <c r="B66" s="36"/>
      <c r="C66" s="139" t="s">
        <v>178</v>
      </c>
      <c r="D66" s="149">
        <f>3021800+928400</f>
        <v>3950200</v>
      </c>
      <c r="E66" s="149">
        <v>2661738</v>
      </c>
      <c r="F66" s="29">
        <f t="shared" si="3"/>
        <v>2661738</v>
      </c>
      <c r="G66" s="137">
        <f t="shared" si="1"/>
        <v>1288462</v>
      </c>
    </row>
    <row r="67" spans="1:7" s="119" customFormat="1" ht="36" customHeight="1" thickBot="1">
      <c r="A67" s="126" t="s">
        <v>160</v>
      </c>
      <c r="B67" s="140"/>
      <c r="C67" s="139" t="s">
        <v>179</v>
      </c>
      <c r="D67" s="149">
        <f>61852187.66+5069342.53-36677.66-85721.26</f>
        <v>66799131.27</v>
      </c>
      <c r="E67" s="149">
        <v>33021454.08</v>
      </c>
      <c r="F67" s="29">
        <f t="shared" si="3"/>
        <v>33021454.08</v>
      </c>
      <c r="G67" s="137">
        <f t="shared" si="1"/>
        <v>33777677.190000005</v>
      </c>
    </row>
    <row r="68" spans="1:7" s="119" customFormat="1" ht="30.75" customHeight="1" thickBot="1">
      <c r="A68" s="141" t="s">
        <v>102</v>
      </c>
      <c r="B68" s="142"/>
      <c r="C68" s="143" t="s">
        <v>182</v>
      </c>
      <c r="D68" s="150">
        <v>156000</v>
      </c>
      <c r="E68" s="150">
        <v>156000</v>
      </c>
      <c r="F68" s="29">
        <f t="shared" si="3"/>
        <v>156000</v>
      </c>
      <c r="G68" s="137">
        <f t="shared" si="1"/>
        <v>0</v>
      </c>
    </row>
    <row r="69" spans="1:7" s="119" customFormat="1" ht="30.75" customHeight="1" thickBot="1">
      <c r="A69" s="126" t="s">
        <v>150</v>
      </c>
      <c r="B69" s="142"/>
      <c r="C69" s="145" t="s">
        <v>180</v>
      </c>
      <c r="D69" s="151">
        <v>9600</v>
      </c>
      <c r="E69" s="151">
        <v>9600</v>
      </c>
      <c r="F69" s="29">
        <f t="shared" si="3"/>
        <v>9600</v>
      </c>
      <c r="G69" s="137">
        <f t="shared" si="1"/>
        <v>0</v>
      </c>
    </row>
    <row r="70" spans="1:7" s="119" customFormat="1" ht="30.75" customHeight="1" thickBot="1">
      <c r="A70" s="126" t="s">
        <v>234</v>
      </c>
      <c r="B70" s="146"/>
      <c r="C70" s="145" t="s">
        <v>408</v>
      </c>
      <c r="D70" s="122"/>
      <c r="E70" s="151"/>
      <c r="F70" s="29">
        <f t="shared" si="3"/>
        <v>0</v>
      </c>
      <c r="G70" s="137">
        <f t="shared" si="1"/>
        <v>0</v>
      </c>
    </row>
    <row r="71" spans="1:7" s="119" customFormat="1" ht="30.75" customHeight="1" thickBot="1">
      <c r="A71" s="126" t="s">
        <v>155</v>
      </c>
      <c r="B71" s="146"/>
      <c r="C71" s="145" t="s">
        <v>181</v>
      </c>
      <c r="D71" s="151">
        <f>6857818-738.81</f>
        <v>6857079.19</v>
      </c>
      <c r="E71" s="151">
        <v>6023793.59</v>
      </c>
      <c r="F71" s="29">
        <f t="shared" si="3"/>
        <v>6023793.59</v>
      </c>
      <c r="G71" s="137">
        <f t="shared" si="1"/>
        <v>833285.6000000006</v>
      </c>
    </row>
    <row r="72" spans="1:7" s="119" customFormat="1" ht="93" customHeight="1" thickBot="1">
      <c r="A72" s="126" t="s">
        <v>185</v>
      </c>
      <c r="B72" s="146"/>
      <c r="C72" s="145" t="s">
        <v>184</v>
      </c>
      <c r="D72" s="151"/>
      <c r="E72" s="151"/>
      <c r="F72" s="29">
        <f t="shared" si="3"/>
        <v>0</v>
      </c>
      <c r="G72" s="137">
        <f t="shared" si="1"/>
        <v>0</v>
      </c>
    </row>
    <row r="73" spans="1:7" s="119" customFormat="1" ht="48.75" customHeight="1" thickBot="1">
      <c r="A73" s="126" t="s">
        <v>186</v>
      </c>
      <c r="B73" s="146"/>
      <c r="C73" s="145" t="s">
        <v>187</v>
      </c>
      <c r="D73" s="151"/>
      <c r="E73" s="151"/>
      <c r="F73" s="29">
        <f t="shared" si="3"/>
        <v>0</v>
      </c>
      <c r="G73" s="137">
        <f t="shared" si="1"/>
        <v>0</v>
      </c>
    </row>
    <row r="74" spans="1:7" s="119" customFormat="1" ht="36.75" customHeight="1" thickBot="1">
      <c r="A74" s="126" t="s">
        <v>235</v>
      </c>
      <c r="B74" s="146"/>
      <c r="C74" s="145" t="s">
        <v>217</v>
      </c>
      <c r="D74" s="151"/>
      <c r="E74" s="151"/>
      <c r="F74" s="29">
        <f t="shared" si="3"/>
        <v>0</v>
      </c>
      <c r="G74" s="137">
        <f t="shared" si="1"/>
        <v>0</v>
      </c>
    </row>
    <row r="75" spans="1:7" s="119" customFormat="1" ht="49.5" customHeight="1" thickBot="1">
      <c r="A75" s="126" t="s">
        <v>196</v>
      </c>
      <c r="B75" s="146"/>
      <c r="C75" s="145" t="s">
        <v>198</v>
      </c>
      <c r="D75" s="122"/>
      <c r="E75" s="153"/>
      <c r="F75" s="29"/>
      <c r="G75" s="137">
        <f t="shared" si="1"/>
        <v>0</v>
      </c>
    </row>
    <row r="76" spans="1:7" s="119" customFormat="1" ht="19.5" customHeight="1">
      <c r="A76" s="126" t="s">
        <v>195</v>
      </c>
      <c r="B76" s="146"/>
      <c r="C76" s="145" t="s">
        <v>194</v>
      </c>
      <c r="D76" s="122"/>
      <c r="E76" s="154"/>
      <c r="F76" s="29">
        <f>E76</f>
        <v>0</v>
      </c>
      <c r="G76" s="137">
        <f t="shared" si="1"/>
        <v>0</v>
      </c>
    </row>
    <row r="77" spans="1:7" s="119" customFormat="1" ht="17.25" customHeight="1">
      <c r="A77" s="60"/>
      <c r="B77" s="121"/>
      <c r="C77" s="147"/>
      <c r="D77" s="123"/>
      <c r="E77" s="221"/>
      <c r="F77" s="124"/>
      <c r="G77" s="124"/>
    </row>
    <row r="78" spans="1:7" s="119" customFormat="1" ht="194.25" customHeight="1">
      <c r="A78" s="60"/>
      <c r="B78" s="121"/>
      <c r="C78" s="147"/>
      <c r="D78" s="123"/>
      <c r="E78" s="221"/>
      <c r="F78" s="124"/>
      <c r="G78" s="124"/>
    </row>
    <row r="79" spans="1:7" ht="15.75" customHeight="1">
      <c r="A79" s="60"/>
      <c r="B79" s="121"/>
      <c r="C79" s="147"/>
      <c r="D79" s="123"/>
      <c r="E79" s="221"/>
      <c r="F79" s="124"/>
      <c r="G79" s="124"/>
    </row>
    <row r="80" spans="2:7" ht="16.5" customHeight="1">
      <c r="B80" s="2"/>
      <c r="C80" s="3"/>
      <c r="D80" s="4"/>
      <c r="E80" s="159"/>
      <c r="G80" s="66" t="s">
        <v>59</v>
      </c>
    </row>
    <row r="81" spans="1:7" ht="27" customHeight="1">
      <c r="A81" s="6"/>
      <c r="B81" s="2" t="s">
        <v>254</v>
      </c>
      <c r="C81" s="7"/>
      <c r="D81" s="8"/>
      <c r="E81" s="160"/>
      <c r="F81" s="8"/>
      <c r="G81" s="66"/>
    </row>
    <row r="82" spans="1:7" ht="10.5" customHeight="1">
      <c r="A82" s="10"/>
      <c r="B82" s="11"/>
      <c r="C82" s="15"/>
      <c r="D82" s="12"/>
      <c r="E82" s="329" t="s">
        <v>16</v>
      </c>
      <c r="F82" s="56"/>
      <c r="G82" s="18"/>
    </row>
    <row r="83" spans="1:7" ht="9.75" customHeight="1">
      <c r="A83" s="69"/>
      <c r="B83" s="11" t="s">
        <v>25</v>
      </c>
      <c r="C83" s="11" t="s">
        <v>21</v>
      </c>
      <c r="D83" s="12" t="s">
        <v>87</v>
      </c>
      <c r="E83" s="330"/>
      <c r="F83" s="14"/>
      <c r="G83" s="12" t="s">
        <v>4</v>
      </c>
    </row>
    <row r="84" spans="1:7" ht="10.5" customHeight="1">
      <c r="A84" s="11" t="s">
        <v>7</v>
      </c>
      <c r="B84" s="11" t="s">
        <v>26</v>
      </c>
      <c r="C84" s="15" t="s">
        <v>22</v>
      </c>
      <c r="D84" s="12" t="s">
        <v>88</v>
      </c>
      <c r="E84" s="330"/>
      <c r="F84" s="12" t="s">
        <v>16</v>
      </c>
      <c r="G84" s="12" t="s">
        <v>5</v>
      </c>
    </row>
    <row r="85" spans="1:7" ht="9.75" customHeight="1">
      <c r="A85" s="10"/>
      <c r="B85" s="11" t="s">
        <v>27</v>
      </c>
      <c r="C85" s="11" t="s">
        <v>23</v>
      </c>
      <c r="D85" s="12" t="s">
        <v>5</v>
      </c>
      <c r="E85" s="330"/>
      <c r="F85" s="12"/>
      <c r="G85" s="12"/>
    </row>
    <row r="86" spans="1:7" s="30" customFormat="1" ht="34.5" customHeight="1">
      <c r="A86" s="10"/>
      <c r="B86" s="11"/>
      <c r="C86" s="11"/>
      <c r="D86" s="12"/>
      <c r="E86" s="331"/>
      <c r="F86" s="12"/>
      <c r="G86" s="203"/>
    </row>
    <row r="87" spans="1:7" ht="27.75" customHeight="1" thickBot="1">
      <c r="A87" s="21">
        <v>1</v>
      </c>
      <c r="B87" s="22">
        <v>2</v>
      </c>
      <c r="C87" s="22">
        <v>3</v>
      </c>
      <c r="D87" s="23" t="s">
        <v>2</v>
      </c>
      <c r="E87" s="163" t="s">
        <v>3</v>
      </c>
      <c r="F87" s="23" t="s">
        <v>19</v>
      </c>
      <c r="G87" s="25" t="s">
        <v>20</v>
      </c>
    </row>
    <row r="88" spans="1:7" ht="30" customHeight="1">
      <c r="A88" s="70" t="s">
        <v>28</v>
      </c>
      <c r="B88" s="26" t="s">
        <v>37</v>
      </c>
      <c r="C88" s="27" t="s">
        <v>55</v>
      </c>
      <c r="D88" s="114"/>
      <c r="E88" s="164">
        <f>E90</f>
        <v>-3376828.31000001</v>
      </c>
      <c r="F88" s="164"/>
      <c r="G88" s="72"/>
    </row>
    <row r="89" spans="1:7" ht="23.25" customHeight="1">
      <c r="A89" s="60" t="s">
        <v>40</v>
      </c>
      <c r="B89" s="73"/>
      <c r="C89" s="74"/>
      <c r="D89" s="75"/>
      <c r="E89" s="168"/>
      <c r="F89" s="168"/>
      <c r="G89" s="77"/>
    </row>
    <row r="90" spans="1:7" ht="10.5" customHeight="1">
      <c r="A90" s="78" t="s">
        <v>62</v>
      </c>
      <c r="B90" s="79" t="s">
        <v>41</v>
      </c>
      <c r="C90" s="38" t="s">
        <v>55</v>
      </c>
      <c r="D90" s="38"/>
      <c r="E90" s="157">
        <f>E92+E93</f>
        <v>-3376828.31000001</v>
      </c>
      <c r="F90" s="157"/>
      <c r="G90" s="82"/>
    </row>
    <row r="91" spans="1:7" ht="14.25" customHeight="1">
      <c r="A91" s="60" t="s">
        <v>39</v>
      </c>
      <c r="B91" s="73"/>
      <c r="C91" s="75"/>
      <c r="D91" s="75"/>
      <c r="E91" s="168"/>
      <c r="F91" s="168"/>
      <c r="G91" s="84"/>
    </row>
    <row r="92" spans="1:7" ht="18" customHeight="1">
      <c r="A92" s="78" t="s">
        <v>133</v>
      </c>
      <c r="B92" s="85"/>
      <c r="C92" s="38" t="s">
        <v>174</v>
      </c>
      <c r="D92" s="38"/>
      <c r="E92" s="169">
        <f>-(E19)</f>
        <v>-46844475.050000004</v>
      </c>
      <c r="F92" s="169"/>
      <c r="G92" s="86"/>
    </row>
    <row r="93" spans="1:7" ht="15" customHeight="1">
      <c r="A93" s="78" t="s">
        <v>134</v>
      </c>
      <c r="B93" s="85"/>
      <c r="C93" s="38" t="s">
        <v>175</v>
      </c>
      <c r="D93" s="38"/>
      <c r="E93" s="157">
        <f>Лист2!F10</f>
        <v>43467646.739999995</v>
      </c>
      <c r="F93" s="157"/>
      <c r="G93" s="86"/>
    </row>
    <row r="94" spans="1:7" ht="21" customHeight="1">
      <c r="A94" s="78"/>
      <c r="B94" s="85"/>
      <c r="C94" s="38"/>
      <c r="D94" s="38"/>
      <c r="E94" s="157"/>
      <c r="F94" s="157"/>
      <c r="G94" s="86"/>
    </row>
    <row r="95" spans="1:7" ht="21.75" customHeight="1">
      <c r="A95" s="78"/>
      <c r="B95" s="36"/>
      <c r="C95" s="38"/>
      <c r="D95" s="38"/>
      <c r="E95" s="170"/>
      <c r="F95" s="59"/>
      <c r="G95" s="86"/>
    </row>
    <row r="96" spans="1:7" ht="12.75" customHeight="1">
      <c r="A96" s="78" t="s">
        <v>63</v>
      </c>
      <c r="B96" s="32" t="s">
        <v>42</v>
      </c>
      <c r="C96" s="38" t="s">
        <v>55</v>
      </c>
      <c r="D96" s="38"/>
      <c r="E96" s="170"/>
      <c r="F96" s="59"/>
      <c r="G96" s="86"/>
    </row>
    <row r="97" spans="1:7" ht="18" customHeight="1">
      <c r="A97" s="60" t="s">
        <v>39</v>
      </c>
      <c r="B97" s="73"/>
      <c r="C97" s="75"/>
      <c r="D97" s="75"/>
      <c r="E97" s="171"/>
      <c r="F97" s="83"/>
      <c r="G97" s="84"/>
    </row>
    <row r="98" spans="1:7" ht="18.75" customHeight="1">
      <c r="A98" s="78"/>
      <c r="B98" s="79"/>
      <c r="C98" s="38"/>
      <c r="D98" s="38"/>
      <c r="E98" s="170"/>
      <c r="F98" s="59"/>
      <c r="G98" s="86"/>
    </row>
    <row r="99" spans="1:7" ht="20.25" customHeight="1">
      <c r="A99" s="78"/>
      <c r="B99" s="79"/>
      <c r="C99" s="38"/>
      <c r="D99" s="38"/>
      <c r="E99" s="170"/>
      <c r="F99" s="59"/>
      <c r="G99" s="86"/>
    </row>
    <row r="100" spans="1:7" ht="21.75" customHeight="1">
      <c r="A100" s="78">
        <v>0</v>
      </c>
      <c r="B100" s="32" t="s">
        <v>38</v>
      </c>
      <c r="C100" s="38"/>
      <c r="D100" s="38"/>
      <c r="E100" s="170" t="s">
        <v>55</v>
      </c>
      <c r="F100" s="59"/>
      <c r="G100" s="87"/>
    </row>
    <row r="101" spans="1:7" ht="28.5" customHeight="1">
      <c r="A101" s="78" t="s">
        <v>56</v>
      </c>
      <c r="B101" s="32" t="s">
        <v>44</v>
      </c>
      <c r="C101" s="38"/>
      <c r="D101" s="38"/>
      <c r="E101" s="295"/>
      <c r="F101" s="59"/>
      <c r="G101" s="86" t="s">
        <v>55</v>
      </c>
    </row>
    <row r="102" spans="1:7" ht="36" customHeight="1">
      <c r="A102" s="78" t="s">
        <v>57</v>
      </c>
      <c r="B102" s="32" t="s">
        <v>45</v>
      </c>
      <c r="C102" s="38"/>
      <c r="D102" s="38"/>
      <c r="E102" s="170" t="s">
        <v>55</v>
      </c>
      <c r="F102" s="59"/>
      <c r="G102" s="86" t="s">
        <v>55</v>
      </c>
    </row>
    <row r="103" spans="1:7" ht="14.25" customHeight="1">
      <c r="A103" s="78" t="s">
        <v>72</v>
      </c>
      <c r="B103" s="73" t="s">
        <v>47</v>
      </c>
      <c r="C103" s="38" t="s">
        <v>55</v>
      </c>
      <c r="D103" s="75" t="s">
        <v>55</v>
      </c>
      <c r="E103" s="170" t="s">
        <v>55</v>
      </c>
      <c r="F103" s="76"/>
      <c r="G103" s="84" t="s">
        <v>55</v>
      </c>
    </row>
    <row r="104" spans="1:7" ht="23.25" customHeight="1">
      <c r="A104" s="78" t="s">
        <v>71</v>
      </c>
      <c r="B104" s="32" t="s">
        <v>48</v>
      </c>
      <c r="C104" s="89" t="s">
        <v>55</v>
      </c>
      <c r="D104" s="89" t="s">
        <v>55</v>
      </c>
      <c r="E104" s="172"/>
      <c r="F104" s="91"/>
      <c r="G104" s="87" t="s">
        <v>55</v>
      </c>
    </row>
    <row r="105" spans="1:7" ht="26.25" customHeight="1">
      <c r="A105" s="60" t="s">
        <v>39</v>
      </c>
      <c r="B105" s="73"/>
      <c r="C105" s="75"/>
      <c r="D105" s="75"/>
      <c r="E105" s="173"/>
      <c r="F105" s="76"/>
      <c r="G105" s="84"/>
    </row>
    <row r="106" spans="1:7" ht="27.75" customHeight="1">
      <c r="A106" s="78" t="s">
        <v>67</v>
      </c>
      <c r="B106" s="79" t="s">
        <v>49</v>
      </c>
      <c r="C106" s="59" t="s">
        <v>55</v>
      </c>
      <c r="D106" s="38" t="s">
        <v>55</v>
      </c>
      <c r="E106" s="174"/>
      <c r="F106" s="81"/>
      <c r="G106" s="86" t="s">
        <v>55</v>
      </c>
    </row>
    <row r="107" spans="1:7" ht="27.75" customHeight="1" hidden="1">
      <c r="A107" s="92" t="s">
        <v>68</v>
      </c>
      <c r="B107" s="93" t="s">
        <v>50</v>
      </c>
      <c r="C107" s="94" t="s">
        <v>55</v>
      </c>
      <c r="D107" s="95" t="s">
        <v>55</v>
      </c>
      <c r="E107" s="175"/>
      <c r="F107" s="97"/>
      <c r="G107" s="98" t="s">
        <v>55</v>
      </c>
    </row>
    <row r="108" spans="1:7" ht="18" customHeight="1" hidden="1">
      <c r="A108" s="60"/>
      <c r="B108" s="99"/>
      <c r="C108" s="61"/>
      <c r="D108" s="61"/>
      <c r="E108" s="176"/>
      <c r="F108" s="100"/>
      <c r="G108" s="61"/>
    </row>
    <row r="109" spans="1:7" ht="27" customHeight="1" hidden="1">
      <c r="A109" s="60"/>
      <c r="B109" s="99"/>
      <c r="C109" s="61"/>
      <c r="D109" s="61"/>
      <c r="E109" s="177"/>
      <c r="F109" s="66" t="s">
        <v>248</v>
      </c>
      <c r="G109" s="61"/>
    </row>
    <row r="110" spans="1:7" ht="10.5" customHeight="1" hidden="1">
      <c r="A110" s="101"/>
      <c r="B110" s="102"/>
      <c r="C110" s="103"/>
      <c r="D110" s="103"/>
      <c r="E110" s="178"/>
      <c r="F110" s="66"/>
      <c r="G110" s="103"/>
    </row>
    <row r="111" spans="1:7" ht="10.5" customHeight="1" hidden="1">
      <c r="A111" s="10"/>
      <c r="B111" s="15"/>
      <c r="C111" s="15"/>
      <c r="D111" s="12"/>
      <c r="E111" s="179"/>
      <c r="F111" s="56"/>
      <c r="G111" s="13"/>
    </row>
    <row r="112" spans="1:7" ht="10.5" customHeight="1" hidden="1">
      <c r="A112" s="69"/>
      <c r="B112" s="11" t="s">
        <v>25</v>
      </c>
      <c r="C112" s="11" t="s">
        <v>21</v>
      </c>
      <c r="D112" s="12" t="s">
        <v>87</v>
      </c>
      <c r="E112" s="161" t="s">
        <v>69</v>
      </c>
      <c r="F112" s="14"/>
      <c r="G112" s="13" t="s">
        <v>4</v>
      </c>
    </row>
    <row r="113" spans="1:7" ht="10.5" customHeight="1" hidden="1">
      <c r="A113" s="11" t="s">
        <v>7</v>
      </c>
      <c r="B113" s="11" t="s">
        <v>26</v>
      </c>
      <c r="C113" s="15" t="s">
        <v>22</v>
      </c>
      <c r="D113" s="12" t="s">
        <v>88</v>
      </c>
      <c r="E113" s="162" t="s">
        <v>70</v>
      </c>
      <c r="F113" s="12" t="s">
        <v>16</v>
      </c>
      <c r="G113" s="13" t="s">
        <v>5</v>
      </c>
    </row>
    <row r="114" spans="1:7" ht="12.75" customHeight="1" hidden="1">
      <c r="A114" s="10"/>
      <c r="B114" s="11" t="s">
        <v>27</v>
      </c>
      <c r="C114" s="11" t="s">
        <v>23</v>
      </c>
      <c r="D114" s="12" t="s">
        <v>5</v>
      </c>
      <c r="E114" s="162" t="s">
        <v>60</v>
      </c>
      <c r="F114" s="12"/>
      <c r="G114" s="13"/>
    </row>
    <row r="115" spans="1:7" ht="27.75" customHeight="1" hidden="1" thickBot="1">
      <c r="A115" s="10"/>
      <c r="B115" s="11"/>
      <c r="C115" s="11"/>
      <c r="D115" s="12"/>
      <c r="E115" s="162" t="s">
        <v>61</v>
      </c>
      <c r="F115" s="12"/>
      <c r="G115" s="13"/>
    </row>
    <row r="116" spans="1:7" ht="21" customHeight="1" thickBot="1">
      <c r="A116" s="21">
        <v>1</v>
      </c>
      <c r="B116" s="22">
        <v>2</v>
      </c>
      <c r="C116" s="22">
        <v>3</v>
      </c>
      <c r="D116" s="23" t="s">
        <v>2</v>
      </c>
      <c r="E116" s="163" t="s">
        <v>3</v>
      </c>
      <c r="F116" s="23" t="s">
        <v>19</v>
      </c>
      <c r="G116" s="25" t="s">
        <v>20</v>
      </c>
    </row>
    <row r="117" spans="1:7" ht="22.5">
      <c r="A117" s="78" t="s">
        <v>73</v>
      </c>
      <c r="B117" s="73" t="s">
        <v>51</v>
      </c>
      <c r="C117" s="89" t="s">
        <v>55</v>
      </c>
      <c r="D117" s="38" t="s">
        <v>55</v>
      </c>
      <c r="E117" s="170" t="s">
        <v>55</v>
      </c>
      <c r="F117" s="89"/>
      <c r="G117" s="87" t="s">
        <v>55</v>
      </c>
    </row>
    <row r="118" spans="1:7" ht="25.5" customHeight="1">
      <c r="A118" s="60" t="s">
        <v>40</v>
      </c>
      <c r="B118" s="73"/>
      <c r="C118" s="105"/>
      <c r="D118" s="75"/>
      <c r="E118" s="171"/>
      <c r="F118" s="19"/>
      <c r="G118" s="106"/>
    </row>
    <row r="119" spans="1:7" ht="22.5">
      <c r="A119" s="78" t="s">
        <v>93</v>
      </c>
      <c r="B119" s="79" t="s">
        <v>52</v>
      </c>
      <c r="C119" s="75" t="s">
        <v>55</v>
      </c>
      <c r="D119" s="83" t="s">
        <v>55</v>
      </c>
      <c r="E119" s="180" t="s">
        <v>55</v>
      </c>
      <c r="F119" s="83"/>
      <c r="G119" s="84" t="s">
        <v>55</v>
      </c>
    </row>
    <row r="120" spans="1:7" ht="7.5" customHeight="1" thickBot="1">
      <c r="A120" s="78" t="s">
        <v>94</v>
      </c>
      <c r="B120" s="93" t="s">
        <v>53</v>
      </c>
      <c r="C120" s="95" t="s">
        <v>55</v>
      </c>
      <c r="D120" s="94" t="s">
        <v>55</v>
      </c>
      <c r="E120" s="181" t="s">
        <v>55</v>
      </c>
      <c r="F120" s="94"/>
      <c r="G120" s="98" t="s">
        <v>55</v>
      </c>
    </row>
    <row r="121" spans="1:7" ht="20.25" customHeight="1">
      <c r="A121" s="60"/>
      <c r="B121" s="99"/>
      <c r="C121" s="61"/>
      <c r="D121" s="61"/>
      <c r="E121" s="177"/>
      <c r="F121" s="61"/>
      <c r="G121" s="61"/>
    </row>
    <row r="122" spans="1:7" ht="9.75" customHeight="1">
      <c r="A122" s="292" t="s">
        <v>437</v>
      </c>
      <c r="B122" s="107"/>
      <c r="C122" s="103" t="s">
        <v>438</v>
      </c>
      <c r="D122" s="63"/>
      <c r="E122" s="182"/>
      <c r="F122" s="61"/>
      <c r="G122" s="61"/>
    </row>
    <row r="123" spans="1:7" ht="7.5" customHeight="1">
      <c r="A123" s="3" t="s">
        <v>418</v>
      </c>
      <c r="B123" s="3"/>
      <c r="C123" s="4"/>
      <c r="D123" s="108"/>
      <c r="E123" s="183"/>
      <c r="F123" s="108"/>
      <c r="G123" s="108"/>
    </row>
    <row r="124" spans="4:7" ht="9.75" customHeight="1">
      <c r="D124" s="108"/>
      <c r="E124" s="183"/>
      <c r="F124" s="108"/>
      <c r="G124" s="108"/>
    </row>
    <row r="125" spans="1:7" ht="11.25" customHeight="1">
      <c r="A125" s="293" t="s">
        <v>439</v>
      </c>
      <c r="B125" s="3"/>
      <c r="C125" s="294" t="s">
        <v>440</v>
      </c>
      <c r="D125" s="108"/>
      <c r="E125" s="183"/>
      <c r="F125" s="108"/>
      <c r="G125" s="108"/>
    </row>
    <row r="126" spans="1:7" ht="23.25" customHeight="1">
      <c r="A126" s="3" t="s">
        <v>419</v>
      </c>
      <c r="B126" s="3"/>
      <c r="C126" s="4"/>
      <c r="D126" s="108"/>
      <c r="E126" s="183"/>
      <c r="F126" s="108"/>
      <c r="G126" s="108"/>
    </row>
    <row r="127" spans="1:7" ht="9.75" customHeight="1">
      <c r="A127" s="3"/>
      <c r="B127" s="3"/>
      <c r="C127" s="62"/>
      <c r="D127" s="108"/>
      <c r="E127" s="184"/>
      <c r="F127" s="108"/>
      <c r="G127" s="110"/>
    </row>
    <row r="128" spans="1:7" ht="12.75" customHeight="1">
      <c r="A128" s="115" t="s">
        <v>449</v>
      </c>
      <c r="D128" s="108"/>
      <c r="E128" s="183"/>
      <c r="F128" s="108"/>
      <c r="G128" s="110"/>
    </row>
    <row r="129" spans="4:7" ht="12.75">
      <c r="D129" s="108"/>
      <c r="E129" s="183"/>
      <c r="F129" s="108"/>
      <c r="G129" s="110"/>
    </row>
    <row r="130" spans="1:7" ht="12.75">
      <c r="A130" s="62"/>
      <c r="B130" s="62"/>
      <c r="C130" s="64"/>
      <c r="D130" s="65"/>
      <c r="E130" s="167"/>
      <c r="F130" s="65"/>
      <c r="G130" s="65"/>
    </row>
  </sheetData>
  <sheetProtection/>
  <mergeCells count="6">
    <mergeCell ref="A2:D2"/>
    <mergeCell ref="E13:E17"/>
    <mergeCell ref="E82:E86"/>
    <mergeCell ref="B1:G1"/>
    <mergeCell ref="A9:B9"/>
    <mergeCell ref="A10:G10"/>
  </mergeCells>
  <printOptions/>
  <pageMargins left="0.3937007874015748" right="0.4330708661417323" top="0.1968503937007874" bottom="0.35433070866141736" header="0.15748031496062992" footer="8.11023622047244"/>
  <pageSetup fitToHeight="10" fitToWidth="1" horizontalDpi="600" verticalDpi="600" orientation="portrait" pageOrder="overThenDown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8"/>
  <sheetViews>
    <sheetView tabSelected="1" zoomScale="120" zoomScaleNormal="120" zoomScalePageLayoutView="0" workbookViewId="0" topLeftCell="A25">
      <selection activeCell="F33" sqref="F33"/>
    </sheetView>
  </sheetViews>
  <sheetFormatPr defaultColWidth="9.00390625" defaultRowHeight="12.75"/>
  <cols>
    <col min="1" max="1" width="31.375" style="1" customWidth="1"/>
    <col min="2" max="2" width="4.625" style="1" customWidth="1"/>
    <col min="3" max="3" width="20.75390625" style="1" customWidth="1"/>
    <col min="4" max="4" width="15.375" style="165" customWidth="1"/>
    <col min="5" max="5" width="12.375" style="165" hidden="1" customWidth="1"/>
    <col min="6" max="6" width="18.75390625" style="165" customWidth="1"/>
    <col min="7" max="8" width="4.125" style="1" hidden="1" customWidth="1"/>
    <col min="9" max="9" width="11.625" style="1" hidden="1" customWidth="1"/>
    <col min="10" max="10" width="20.125" style="1" customWidth="1"/>
    <col min="11" max="11" width="1.625" style="1" hidden="1" customWidth="1"/>
    <col min="12" max="12" width="9.125" style="1" customWidth="1"/>
    <col min="13" max="13" width="10.625" style="1" bestFit="1" customWidth="1"/>
    <col min="14" max="14" width="13.25390625" style="1" bestFit="1" customWidth="1"/>
    <col min="15" max="16384" width="9.125" style="1" customWidth="1"/>
  </cols>
  <sheetData>
    <row r="1" spans="2:11" ht="15">
      <c r="B1" s="2"/>
      <c r="C1" s="152"/>
      <c r="D1" s="186" t="s">
        <v>75</v>
      </c>
      <c r="E1" s="159"/>
      <c r="F1" s="4" t="s">
        <v>86</v>
      </c>
      <c r="G1" s="4"/>
      <c r="H1" s="4"/>
      <c r="I1" s="4"/>
      <c r="J1" s="4"/>
      <c r="K1" s="5"/>
    </row>
    <row r="2" spans="1:11" ht="14.25">
      <c r="A2" s="6"/>
      <c r="B2" s="6"/>
      <c r="C2" s="336" t="s">
        <v>252</v>
      </c>
      <c r="D2" s="336"/>
      <c r="E2" s="336"/>
      <c r="F2" s="336"/>
      <c r="G2" s="336"/>
      <c r="H2" s="336"/>
      <c r="I2" s="8"/>
      <c r="J2" s="8"/>
      <c r="K2" s="9"/>
    </row>
    <row r="3" spans="1:11" ht="12" customHeight="1">
      <c r="A3" s="10"/>
      <c r="B3" s="11"/>
      <c r="C3" s="216"/>
      <c r="D3" s="161"/>
      <c r="E3" s="188"/>
      <c r="F3" s="340" t="s">
        <v>10</v>
      </c>
      <c r="G3" s="341"/>
      <c r="H3" s="341"/>
      <c r="I3" s="342"/>
      <c r="J3" s="337" t="s">
        <v>249</v>
      </c>
      <c r="K3" s="202"/>
    </row>
    <row r="4" spans="1:11" ht="9.75" customHeight="1">
      <c r="A4" s="11"/>
      <c r="B4" s="11" t="s">
        <v>25</v>
      </c>
      <c r="C4" s="191" t="s">
        <v>76</v>
      </c>
      <c r="D4" s="187" t="s">
        <v>87</v>
      </c>
      <c r="E4" s="188" t="s">
        <v>77</v>
      </c>
      <c r="F4" s="343"/>
      <c r="G4" s="344"/>
      <c r="H4" s="344"/>
      <c r="I4" s="345"/>
      <c r="J4" s="338"/>
      <c r="K4" s="17"/>
    </row>
    <row r="5" spans="1:11" ht="11.25" customHeight="1">
      <c r="A5" s="10"/>
      <c r="B5" s="11" t="s">
        <v>26</v>
      </c>
      <c r="C5" s="191" t="s">
        <v>250</v>
      </c>
      <c r="D5" s="187" t="s">
        <v>88</v>
      </c>
      <c r="E5" s="187" t="s">
        <v>78</v>
      </c>
      <c r="F5" s="343"/>
      <c r="G5" s="344"/>
      <c r="H5" s="344"/>
      <c r="I5" s="345"/>
      <c r="J5" s="338"/>
      <c r="K5" s="13" t="s">
        <v>79</v>
      </c>
    </row>
    <row r="6" spans="1:11" ht="11.25" customHeight="1">
      <c r="A6" s="11" t="s">
        <v>7</v>
      </c>
      <c r="B6" s="11" t="s">
        <v>27</v>
      </c>
      <c r="C6" s="191" t="s">
        <v>251</v>
      </c>
      <c r="D6" s="187" t="s">
        <v>5</v>
      </c>
      <c r="E6" s="162" t="s">
        <v>80</v>
      </c>
      <c r="F6" s="343"/>
      <c r="G6" s="344"/>
      <c r="H6" s="344"/>
      <c r="I6" s="345"/>
      <c r="J6" s="338"/>
      <c r="K6" s="13" t="s">
        <v>81</v>
      </c>
    </row>
    <row r="7" spans="1:11" ht="10.5" customHeight="1">
      <c r="A7" s="10"/>
      <c r="B7" s="11"/>
      <c r="C7" s="191"/>
      <c r="D7" s="187"/>
      <c r="E7" s="162"/>
      <c r="F7" s="343"/>
      <c r="G7" s="344"/>
      <c r="H7" s="344"/>
      <c r="I7" s="345"/>
      <c r="J7" s="338"/>
      <c r="K7" s="13" t="s">
        <v>78</v>
      </c>
    </row>
    <row r="8" spans="1:11" ht="11.25" customHeight="1">
      <c r="A8" s="10"/>
      <c r="B8" s="11"/>
      <c r="C8" s="192"/>
      <c r="D8" s="217"/>
      <c r="E8" s="162" t="s">
        <v>151</v>
      </c>
      <c r="F8" s="346"/>
      <c r="G8" s="347"/>
      <c r="H8" s="347"/>
      <c r="I8" s="348"/>
      <c r="J8" s="339"/>
      <c r="K8" s="13" t="s">
        <v>80</v>
      </c>
    </row>
    <row r="9" spans="1:11" ht="13.5" thickBot="1">
      <c r="A9" s="234">
        <v>1</v>
      </c>
      <c r="B9" s="235">
        <v>2</v>
      </c>
      <c r="C9" s="235">
        <v>3</v>
      </c>
      <c r="D9" s="161" t="s">
        <v>2</v>
      </c>
      <c r="E9" s="236" t="s">
        <v>3</v>
      </c>
      <c r="F9" s="236" t="s">
        <v>17</v>
      </c>
      <c r="G9" s="18" t="s">
        <v>18</v>
      </c>
      <c r="H9" s="18" t="s">
        <v>19</v>
      </c>
      <c r="I9" s="18" t="s">
        <v>20</v>
      </c>
      <c r="J9" s="18" t="s">
        <v>3</v>
      </c>
      <c r="K9" s="25" t="s">
        <v>82</v>
      </c>
    </row>
    <row r="10" spans="1:11" s="30" customFormat="1" ht="15" customHeight="1" thickBot="1">
      <c r="A10" s="237" t="s">
        <v>83</v>
      </c>
      <c r="B10" s="238" t="s">
        <v>84</v>
      </c>
      <c r="C10" s="238" t="s">
        <v>55</v>
      </c>
      <c r="D10" s="290">
        <f>D12+D15+D19+D22+D27+D36+D43+D47+D51+D55+D58+D61+D65+D69+D76+D79+D84+D90+D94+D97+D100+D103+D107+D110+D113+D122+D126+D237+D129+D132+D141+D147+D151+D154+D164+D167+D171+D175+D182+D185+D189+D194+D198+D203+D206+D209+D212+D218+D221+D224+D227+D230+D233</f>
        <v>83775710.46000001</v>
      </c>
      <c r="E10" s="290" t="e">
        <f>E12+E15+E19+E22+E27+E36+E43+E47+E51+E55+E58+E61+E65+E69+E76+E79+E84+E90+E94+E97+E100+E103+E107+E110+E113+E122+E126+E237+E129+E132+E141+E147+E151+E154+E164+E167+E171+E175+E182+E185+E189+E194+E198+E203+E206+E209+E212+E218+E221+E224+E227+E230+E233</f>
        <v>#REF!</v>
      </c>
      <c r="F10" s="290">
        <f>F12+F15+F19+F22+F27+F36+F43+F47+F51+F55+F58+F61+F65+F69+F76+F79+F84+F90+F94+F97+F100+F103+F107+F110+F113+F122+F126+F237+F129+F132+F141+F147+F151+F154+F164+F167+F171+F175+F182+F185+F189+F194+F198+F203+F206+F209+F212+F218+F221+F224+F227+F230+F233</f>
        <v>43467646.739999995</v>
      </c>
      <c r="G10" s="290" t="e">
        <f>G12+G15+G19+G22+G27+G36+G43+G47+G51+G55+G58+G61+G65+G69+G76+G79+G84+G90+G94+G97+G154+G171+G141+G100+G103+G107+G110+G113+G122+G126+G129+G132+G147+G151+G160+G164+G167+G175+G182+G185+G189+G194+G198+G203+G206+G209+G212+G218+G221+G224+G227+G230+G233</f>
        <v>#REF!</v>
      </c>
      <c r="H10" s="290" t="e">
        <f>H12+H15+H19+H22+H27+H36+H43+H47+H51+H55+H58+H61+H65+H69+H76+H79+H84+H90+H94+H97+H154+H171+H141+H100+H103+H107+H110+H113+H122+H126+H129+H132+H147+H151+H160+H164+H167+H175+H182+H185+H189+H194+H198+H203+H206+H209+H212+H218+H221+H224+H227+H230+H233</f>
        <v>#REF!</v>
      </c>
      <c r="I10" s="290" t="e">
        <f>I12+I15+I19+I22+I27+I36+I43+I47+I51+I55+I58+I61+I65+I69+I76+I79+I84+I90+I94+I97+I154+I171+I141+I100+I103+I107+I110+I113+I122+I126+I129+I132+I147+I151+I160+I164+I167+I175+I182+I185+I189+I194+I198+I203+I206+I209+I212+I218+I221+I224+I227+I230+I233</f>
        <v>#REF!</v>
      </c>
      <c r="J10" s="290">
        <f>D10-F10</f>
        <v>40308063.72000001</v>
      </c>
      <c r="K10" s="204" t="e">
        <f>E10-I10</f>
        <v>#REF!</v>
      </c>
    </row>
    <row r="11" spans="1:11" ht="15" customHeight="1" thickBot="1">
      <c r="A11" s="249"/>
      <c r="B11" s="245"/>
      <c r="C11" s="251"/>
      <c r="D11" s="247"/>
      <c r="E11" s="247"/>
      <c r="F11" s="247"/>
      <c r="G11" s="248"/>
      <c r="H11" s="248"/>
      <c r="I11" s="247"/>
      <c r="J11" s="247"/>
      <c r="K11" s="205"/>
    </row>
    <row r="12" spans="1:11" s="37" customFormat="1" ht="42.75" customHeight="1" thickBot="1">
      <c r="A12" s="239" t="s">
        <v>328</v>
      </c>
      <c r="B12" s="240"/>
      <c r="C12" s="241" t="s">
        <v>298</v>
      </c>
      <c r="D12" s="242">
        <f>D13</f>
        <v>1135300</v>
      </c>
      <c r="E12" s="242">
        <v>0</v>
      </c>
      <c r="F12" s="242">
        <f>F13</f>
        <v>927105.02</v>
      </c>
      <c r="G12" s="243"/>
      <c r="H12" s="243"/>
      <c r="I12" s="242">
        <f>F12</f>
        <v>927105.02</v>
      </c>
      <c r="J12" s="242">
        <f>D12-F12</f>
        <v>208194.97999999998</v>
      </c>
      <c r="K12" s="204" t="e">
        <f>#REF!-#REF!</f>
        <v>#REF!</v>
      </c>
    </row>
    <row r="13" spans="1:11" s="229" customFormat="1" ht="18.75" customHeight="1" thickBot="1">
      <c r="A13" s="249" t="s">
        <v>117</v>
      </c>
      <c r="B13" s="245"/>
      <c r="C13" s="251" t="s">
        <v>299</v>
      </c>
      <c r="D13" s="248">
        <v>1135300</v>
      </c>
      <c r="E13" s="248">
        <v>0</v>
      </c>
      <c r="F13" s="248">
        <v>927105.02</v>
      </c>
      <c r="G13" s="248"/>
      <c r="H13" s="248"/>
      <c r="I13" s="248">
        <f>F13</f>
        <v>927105.02</v>
      </c>
      <c r="J13" s="248">
        <v>0</v>
      </c>
      <c r="K13" s="230" t="e">
        <f>#REF!-#REF!</f>
        <v>#REF!</v>
      </c>
    </row>
    <row r="14" spans="1:11" s="229" customFormat="1" ht="15.75" customHeight="1" thickBot="1">
      <c r="A14" s="244"/>
      <c r="B14" s="245"/>
      <c r="C14" s="246"/>
      <c r="D14" s="247"/>
      <c r="E14" s="247"/>
      <c r="F14" s="247"/>
      <c r="G14" s="248"/>
      <c r="H14" s="248"/>
      <c r="I14" s="247"/>
      <c r="J14" s="247"/>
      <c r="K14" s="230"/>
    </row>
    <row r="15" spans="1:11" s="37" customFormat="1" ht="40.5" customHeight="1" thickBot="1">
      <c r="A15" s="239" t="s">
        <v>329</v>
      </c>
      <c r="B15" s="240"/>
      <c r="C15" s="241" t="s">
        <v>298</v>
      </c>
      <c r="D15" s="242">
        <f>D16+D17</f>
        <v>4232280</v>
      </c>
      <c r="E15" s="242">
        <v>0</v>
      </c>
      <c r="F15" s="242">
        <f>F16+F17</f>
        <v>2302378.7800000003</v>
      </c>
      <c r="G15" s="243"/>
      <c r="H15" s="243"/>
      <c r="I15" s="242">
        <f>F15</f>
        <v>2302378.7800000003</v>
      </c>
      <c r="J15" s="242">
        <f>D15-I15</f>
        <v>1929901.2199999997</v>
      </c>
      <c r="K15" s="204">
        <f>E12-I12</f>
        <v>-927105.02</v>
      </c>
    </row>
    <row r="16" spans="1:11" s="229" customFormat="1" ht="16.5" customHeight="1" thickBot="1">
      <c r="A16" s="249" t="s">
        <v>152</v>
      </c>
      <c r="B16" s="250"/>
      <c r="C16" s="251" t="s">
        <v>429</v>
      </c>
      <c r="D16" s="248">
        <v>2880580</v>
      </c>
      <c r="E16" s="248">
        <v>27422.92</v>
      </c>
      <c r="F16" s="248">
        <v>1783846.04</v>
      </c>
      <c r="G16" s="252"/>
      <c r="H16" s="252"/>
      <c r="I16" s="252">
        <f>F16</f>
        <v>1783846.04</v>
      </c>
      <c r="J16" s="252">
        <f>D16-I16</f>
        <v>1096733.96</v>
      </c>
      <c r="K16" s="230">
        <f>E13-I13</f>
        <v>-927105.02</v>
      </c>
    </row>
    <row r="17" spans="1:11" s="229" customFormat="1" ht="15.75" customHeight="1" thickBot="1">
      <c r="A17" s="249" t="s">
        <v>152</v>
      </c>
      <c r="B17" s="253"/>
      <c r="C17" s="251" t="s">
        <v>429</v>
      </c>
      <c r="D17" s="248">
        <v>1351700</v>
      </c>
      <c r="E17" s="248">
        <v>6854.51</v>
      </c>
      <c r="F17" s="248">
        <v>518532.74</v>
      </c>
      <c r="G17" s="252"/>
      <c r="H17" s="252"/>
      <c r="I17" s="252">
        <f>F17</f>
        <v>518532.74</v>
      </c>
      <c r="J17" s="252">
        <f>D17-I17</f>
        <v>833167.26</v>
      </c>
      <c r="K17" s="228"/>
    </row>
    <row r="18" spans="1:11" s="37" customFormat="1" ht="13.5" customHeight="1" thickBot="1">
      <c r="A18" s="249"/>
      <c r="B18" s="254"/>
      <c r="C18" s="255"/>
      <c r="D18" s="248"/>
      <c r="E18" s="248"/>
      <c r="F18" s="248"/>
      <c r="G18" s="247"/>
      <c r="H18" s="256"/>
      <c r="I18" s="252"/>
      <c r="J18" s="252"/>
      <c r="K18" s="204">
        <f>E15-I15</f>
        <v>-2302378.7800000003</v>
      </c>
    </row>
    <row r="19" spans="1:11" s="37" customFormat="1" ht="42" customHeight="1" thickBot="1">
      <c r="A19" s="239" t="s">
        <v>416</v>
      </c>
      <c r="B19" s="240"/>
      <c r="C19" s="241" t="s">
        <v>330</v>
      </c>
      <c r="D19" s="242">
        <f>D20</f>
        <v>264000</v>
      </c>
      <c r="E19" s="242">
        <v>0</v>
      </c>
      <c r="F19" s="242">
        <f>F20</f>
        <v>153801.2</v>
      </c>
      <c r="G19" s="243"/>
      <c r="H19" s="243"/>
      <c r="I19" s="242">
        <f>F19</f>
        <v>153801.2</v>
      </c>
      <c r="J19" s="242">
        <f>D19-I19</f>
        <v>110198.79999999999</v>
      </c>
      <c r="K19" s="206">
        <f>E16-I16</f>
        <v>-1756423.12</v>
      </c>
    </row>
    <row r="20" spans="1:11" s="30" customFormat="1" ht="43.5" customHeight="1" thickBot="1">
      <c r="A20" s="249" t="s">
        <v>126</v>
      </c>
      <c r="B20" s="245"/>
      <c r="C20" s="251" t="s">
        <v>300</v>
      </c>
      <c r="D20" s="248">
        <v>264000</v>
      </c>
      <c r="E20" s="248">
        <v>0</v>
      </c>
      <c r="F20" s="248">
        <v>153801.2</v>
      </c>
      <c r="G20" s="248"/>
      <c r="H20" s="248"/>
      <c r="I20" s="248">
        <f>F20</f>
        <v>153801.2</v>
      </c>
      <c r="J20" s="248">
        <f>D20-I20</f>
        <v>110198.79999999999</v>
      </c>
      <c r="K20" s="206">
        <f>J17</f>
        <v>833167.26</v>
      </c>
    </row>
    <row r="21" spans="1:11" s="30" customFormat="1" ht="17.25" customHeight="1" thickBot="1">
      <c r="A21" s="244"/>
      <c r="B21" s="245"/>
      <c r="C21" s="246"/>
      <c r="D21" s="247"/>
      <c r="E21" s="247"/>
      <c r="F21" s="247"/>
      <c r="G21" s="248"/>
      <c r="H21" s="248"/>
      <c r="I21" s="247"/>
      <c r="J21" s="247"/>
      <c r="K21" s="210"/>
    </row>
    <row r="22" spans="1:11" s="37" customFormat="1" ht="31.5" customHeight="1" thickBot="1">
      <c r="A22" s="239" t="s">
        <v>331</v>
      </c>
      <c r="B22" s="257"/>
      <c r="C22" s="241" t="s">
        <v>332</v>
      </c>
      <c r="D22" s="242">
        <f>D23+D24+D25</f>
        <v>300000</v>
      </c>
      <c r="E22" s="242">
        <f>E23+E24+E25</f>
        <v>0</v>
      </c>
      <c r="F22" s="242">
        <f>F23+F24+F25</f>
        <v>300000</v>
      </c>
      <c r="G22" s="242"/>
      <c r="H22" s="242"/>
      <c r="I22" s="242">
        <f>F22</f>
        <v>300000</v>
      </c>
      <c r="J22" s="242">
        <f>D22-I22</f>
        <v>0</v>
      </c>
      <c r="K22" s="204">
        <f>E19-I19</f>
        <v>-153801.2</v>
      </c>
    </row>
    <row r="23" spans="1:11" s="229" customFormat="1" ht="16.5" customHeight="1" thickBot="1">
      <c r="A23" s="249" t="s">
        <v>117</v>
      </c>
      <c r="B23" s="258"/>
      <c r="C23" s="251" t="s">
        <v>294</v>
      </c>
      <c r="D23" s="248">
        <v>95000</v>
      </c>
      <c r="E23" s="248">
        <v>0</v>
      </c>
      <c r="F23" s="248">
        <v>95000</v>
      </c>
      <c r="G23" s="248"/>
      <c r="H23" s="248"/>
      <c r="I23" s="248">
        <f>F23</f>
        <v>95000</v>
      </c>
      <c r="J23" s="248">
        <f>D23-I23</f>
        <v>0</v>
      </c>
      <c r="K23" s="230">
        <f>E20-I20</f>
        <v>-153801.2</v>
      </c>
    </row>
    <row r="24" spans="1:11" s="229" customFormat="1" ht="16.5" customHeight="1" thickBot="1">
      <c r="A24" s="249" t="s">
        <v>110</v>
      </c>
      <c r="B24" s="258"/>
      <c r="C24" s="251" t="s">
        <v>450</v>
      </c>
      <c r="D24" s="248">
        <v>107000</v>
      </c>
      <c r="E24" s="248"/>
      <c r="F24" s="248">
        <v>107000</v>
      </c>
      <c r="G24" s="248"/>
      <c r="H24" s="248"/>
      <c r="I24" s="248"/>
      <c r="J24" s="248">
        <f>D24-I24</f>
        <v>107000</v>
      </c>
      <c r="K24" s="230"/>
    </row>
    <row r="25" spans="1:11" s="229" customFormat="1" ht="16.5" customHeight="1" thickBot="1">
      <c r="A25" s="249" t="s">
        <v>127</v>
      </c>
      <c r="B25" s="258"/>
      <c r="C25" s="251" t="s">
        <v>468</v>
      </c>
      <c r="D25" s="248">
        <v>98000</v>
      </c>
      <c r="E25" s="248"/>
      <c r="F25" s="248">
        <v>98000</v>
      </c>
      <c r="G25" s="248"/>
      <c r="H25" s="248"/>
      <c r="I25" s="248"/>
      <c r="J25" s="248">
        <f>D25-I25</f>
        <v>98000</v>
      </c>
      <c r="K25" s="230"/>
    </row>
    <row r="26" spans="1:11" s="229" customFormat="1" ht="14.25" customHeight="1" thickBot="1">
      <c r="A26" s="249"/>
      <c r="B26" s="258"/>
      <c r="C26" s="251"/>
      <c r="D26" s="248"/>
      <c r="E26" s="248"/>
      <c r="F26" s="248"/>
      <c r="G26" s="248"/>
      <c r="H26" s="248"/>
      <c r="I26" s="248"/>
      <c r="J26" s="248"/>
      <c r="K26" s="230"/>
    </row>
    <row r="27" spans="1:11" s="223" customFormat="1" ht="41.25" customHeight="1" thickBot="1">
      <c r="A27" s="239" t="s">
        <v>366</v>
      </c>
      <c r="B27" s="257"/>
      <c r="C27" s="241" t="s">
        <v>389</v>
      </c>
      <c r="D27" s="242">
        <f>D30+D31+D32+D33+D34+D29+D28</f>
        <v>239519.31</v>
      </c>
      <c r="E27" s="242">
        <f>E30+E31+E32+E33+E34+E29+E28</f>
        <v>0</v>
      </c>
      <c r="F27" s="242">
        <f>F30+F31+F32+F33+F34+F29+F28</f>
        <v>230303.09999999998</v>
      </c>
      <c r="G27" s="242">
        <f>G30+G31+G32+G33+G34</f>
        <v>0</v>
      </c>
      <c r="H27" s="242">
        <f>H30+H31+H32+H33+H34</f>
        <v>0</v>
      </c>
      <c r="I27" s="242">
        <f>I30+I31+I32+I33+I34</f>
        <v>210441.3</v>
      </c>
      <c r="J27" s="242">
        <f>D27-F27</f>
        <v>9216.210000000021</v>
      </c>
      <c r="K27" s="222">
        <f>E22-I22</f>
        <v>-300000</v>
      </c>
    </row>
    <row r="28" spans="1:11" s="226" customFormat="1" ht="16.5" customHeight="1" thickBot="1">
      <c r="A28" s="245" t="s">
        <v>106</v>
      </c>
      <c r="B28" s="264"/>
      <c r="C28" s="251" t="s">
        <v>447</v>
      </c>
      <c r="D28" s="248">
        <v>19720</v>
      </c>
      <c r="E28" s="248"/>
      <c r="F28" s="248">
        <v>19720</v>
      </c>
      <c r="G28" s="248"/>
      <c r="H28" s="248"/>
      <c r="I28" s="248"/>
      <c r="J28" s="248">
        <f>D28-F28</f>
        <v>0</v>
      </c>
      <c r="K28" s="225">
        <f>E23-I23</f>
        <v>-95000</v>
      </c>
    </row>
    <row r="29" spans="1:11" s="226" customFormat="1" ht="16.5" customHeight="1" thickBot="1">
      <c r="A29" s="245" t="s">
        <v>112</v>
      </c>
      <c r="B29" s="264"/>
      <c r="C29" s="251" t="s">
        <v>448</v>
      </c>
      <c r="D29" s="248">
        <v>141.8</v>
      </c>
      <c r="E29" s="248"/>
      <c r="F29" s="248">
        <v>141.8</v>
      </c>
      <c r="G29" s="248"/>
      <c r="H29" s="248"/>
      <c r="I29" s="248"/>
      <c r="J29" s="248">
        <f>D29-F29</f>
        <v>0</v>
      </c>
      <c r="K29" s="225"/>
    </row>
    <row r="30" spans="1:11" s="30" customFormat="1" ht="17.25" customHeight="1" thickBot="1">
      <c r="A30" s="249" t="s">
        <v>117</v>
      </c>
      <c r="B30" s="258"/>
      <c r="C30" s="251" t="s">
        <v>390</v>
      </c>
      <c r="D30" s="248">
        <v>15000</v>
      </c>
      <c r="E30" s="248">
        <v>0</v>
      </c>
      <c r="F30" s="248">
        <v>15000</v>
      </c>
      <c r="G30" s="248"/>
      <c r="H30" s="248"/>
      <c r="I30" s="248">
        <f>F30</f>
        <v>15000</v>
      </c>
      <c r="J30" s="248">
        <f>D30-I30</f>
        <v>0</v>
      </c>
      <c r="K30" s="204">
        <f>E27-I27</f>
        <v>-210441.3</v>
      </c>
    </row>
    <row r="31" spans="1:11" s="232" customFormat="1" ht="17.25" customHeight="1" thickBot="1">
      <c r="A31" s="249" t="s">
        <v>110</v>
      </c>
      <c r="B31" s="258"/>
      <c r="C31" s="251" t="s">
        <v>420</v>
      </c>
      <c r="D31" s="248">
        <v>100196.51</v>
      </c>
      <c r="E31" s="248">
        <v>0</v>
      </c>
      <c r="F31" s="248">
        <v>90980.3</v>
      </c>
      <c r="G31" s="248"/>
      <c r="H31" s="248"/>
      <c r="I31" s="248">
        <f>F31</f>
        <v>90980.3</v>
      </c>
      <c r="J31" s="248">
        <f>D31-I31</f>
        <v>9216.209999999992</v>
      </c>
      <c r="K31" s="230"/>
    </row>
    <row r="32" spans="1:11" s="232" customFormat="1" ht="17.25" customHeight="1" thickBot="1">
      <c r="A32" s="249" t="s">
        <v>127</v>
      </c>
      <c r="B32" s="258"/>
      <c r="C32" s="251" t="s">
        <v>421</v>
      </c>
      <c r="D32" s="248">
        <v>40891</v>
      </c>
      <c r="E32" s="248">
        <v>0</v>
      </c>
      <c r="F32" s="248">
        <v>40891</v>
      </c>
      <c r="G32" s="248"/>
      <c r="H32" s="248"/>
      <c r="I32" s="248">
        <f>F32</f>
        <v>40891</v>
      </c>
      <c r="J32" s="248">
        <f>D32-I32</f>
        <v>0</v>
      </c>
      <c r="K32" s="230"/>
    </row>
    <row r="33" spans="1:11" s="232" customFormat="1" ht="18" customHeight="1" thickBot="1">
      <c r="A33" s="249" t="s">
        <v>127</v>
      </c>
      <c r="B33" s="258"/>
      <c r="C33" s="251" t="s">
        <v>422</v>
      </c>
      <c r="D33" s="248">
        <v>0</v>
      </c>
      <c r="E33" s="248">
        <v>0</v>
      </c>
      <c r="F33" s="248">
        <v>0</v>
      </c>
      <c r="G33" s="248"/>
      <c r="H33" s="248"/>
      <c r="I33" s="248">
        <f>F33</f>
        <v>0</v>
      </c>
      <c r="J33" s="248">
        <f>D33-I33</f>
        <v>0</v>
      </c>
      <c r="K33" s="230">
        <f>E30-I30</f>
        <v>-15000</v>
      </c>
    </row>
    <row r="34" spans="1:11" s="232" customFormat="1" ht="18" customHeight="1" thickBot="1">
      <c r="A34" s="249" t="s">
        <v>130</v>
      </c>
      <c r="B34" s="258"/>
      <c r="C34" s="251" t="s">
        <v>423</v>
      </c>
      <c r="D34" s="248">
        <v>63570</v>
      </c>
      <c r="E34" s="248">
        <v>0</v>
      </c>
      <c r="F34" s="248">
        <v>63570</v>
      </c>
      <c r="G34" s="248"/>
      <c r="H34" s="248"/>
      <c r="I34" s="248">
        <f>F34</f>
        <v>63570</v>
      </c>
      <c r="J34" s="248">
        <f>D34-I34</f>
        <v>0</v>
      </c>
      <c r="K34" s="230">
        <f>E31-I31</f>
        <v>-90980.3</v>
      </c>
    </row>
    <row r="35" spans="1:11" s="232" customFormat="1" ht="15" customHeight="1" thickBot="1">
      <c r="A35" s="244"/>
      <c r="B35" s="258"/>
      <c r="C35" s="246"/>
      <c r="D35" s="247"/>
      <c r="E35" s="247"/>
      <c r="F35" s="247"/>
      <c r="G35" s="247"/>
      <c r="H35" s="247"/>
      <c r="I35" s="247"/>
      <c r="J35" s="247"/>
      <c r="K35" s="230">
        <f>E32-I32</f>
        <v>-40891</v>
      </c>
    </row>
    <row r="36" spans="1:11" s="232" customFormat="1" ht="36" customHeight="1" thickBot="1">
      <c r="A36" s="239" t="s">
        <v>424</v>
      </c>
      <c r="B36" s="257"/>
      <c r="C36" s="241" t="s">
        <v>425</v>
      </c>
      <c r="D36" s="242">
        <f>D39+D37+D40+D41+D38</f>
        <v>463298.8</v>
      </c>
      <c r="E36" s="242">
        <f>E39+E37+E40+E41+E38</f>
        <v>96114.72</v>
      </c>
      <c r="F36" s="242">
        <f>F39+F37+F40+F41+F38</f>
        <v>251835.01</v>
      </c>
      <c r="G36" s="242">
        <f>G39+G40+G41</f>
        <v>0</v>
      </c>
      <c r="H36" s="242">
        <f>H39+H40+H41</f>
        <v>0</v>
      </c>
      <c r="I36" s="242">
        <f>I39+I40+I41</f>
        <v>247440.01</v>
      </c>
      <c r="J36" s="242">
        <f>J39+J40+J41+J38</f>
        <v>15463.79</v>
      </c>
      <c r="K36" s="230">
        <f>E33-I33</f>
        <v>0</v>
      </c>
    </row>
    <row r="37" spans="1:11" s="232" customFormat="1" ht="15" customHeight="1" thickBot="1">
      <c r="A37" s="245" t="s">
        <v>110</v>
      </c>
      <c r="B37" s="264"/>
      <c r="C37" s="251" t="s">
        <v>451</v>
      </c>
      <c r="D37" s="248">
        <v>196000</v>
      </c>
      <c r="E37" s="248"/>
      <c r="F37" s="248">
        <v>0</v>
      </c>
      <c r="G37" s="248"/>
      <c r="H37" s="248"/>
      <c r="I37" s="248"/>
      <c r="J37" s="252">
        <f>D37-I37</f>
        <v>196000</v>
      </c>
      <c r="K37" s="230"/>
    </row>
    <row r="38" spans="1:11" s="232" customFormat="1" ht="15" customHeight="1" thickBot="1">
      <c r="A38" s="249" t="s">
        <v>127</v>
      </c>
      <c r="B38" s="253"/>
      <c r="C38" s="251" t="s">
        <v>442</v>
      </c>
      <c r="D38" s="248">
        <v>19858.79</v>
      </c>
      <c r="E38" s="248">
        <v>34903.52</v>
      </c>
      <c r="F38" s="248">
        <v>4395</v>
      </c>
      <c r="G38" s="252"/>
      <c r="H38" s="252"/>
      <c r="I38" s="252">
        <f>F38</f>
        <v>4395</v>
      </c>
      <c r="J38" s="252">
        <f>D38-I38</f>
        <v>15463.79</v>
      </c>
      <c r="K38" s="230">
        <f>E34-I34</f>
        <v>-63570</v>
      </c>
    </row>
    <row r="39" spans="1:11" s="226" customFormat="1" ht="16.5" customHeight="1" thickBot="1">
      <c r="A39" s="249" t="s">
        <v>117</v>
      </c>
      <c r="B39" s="253"/>
      <c r="C39" s="251" t="s">
        <v>435</v>
      </c>
      <c r="D39" s="248">
        <v>203890.01</v>
      </c>
      <c r="E39" s="248">
        <v>34903.52</v>
      </c>
      <c r="F39" s="248">
        <v>203890.01</v>
      </c>
      <c r="G39" s="252"/>
      <c r="H39" s="252"/>
      <c r="I39" s="252">
        <f>F39</f>
        <v>203890.01</v>
      </c>
      <c r="J39" s="252">
        <f>D39-I39</f>
        <v>0</v>
      </c>
      <c r="K39" s="225"/>
    </row>
    <row r="40" spans="1:11" s="30" customFormat="1" ht="16.5" customHeight="1" thickBot="1">
      <c r="A40" s="249" t="s">
        <v>130</v>
      </c>
      <c r="B40" s="253"/>
      <c r="C40" s="251" t="s">
        <v>426</v>
      </c>
      <c r="D40" s="248">
        <v>13800</v>
      </c>
      <c r="E40" s="248">
        <v>13153.84</v>
      </c>
      <c r="F40" s="248">
        <v>13800</v>
      </c>
      <c r="G40" s="252"/>
      <c r="H40" s="252"/>
      <c r="I40" s="252">
        <f>F40</f>
        <v>13800</v>
      </c>
      <c r="J40" s="252">
        <f>D40-I40</f>
        <v>0</v>
      </c>
      <c r="K40" s="204">
        <f>E36-I36</f>
        <v>-151325.29</v>
      </c>
    </row>
    <row r="41" spans="1:11" s="37" customFormat="1" ht="15" customHeight="1" thickBot="1">
      <c r="A41" s="249" t="s">
        <v>130</v>
      </c>
      <c r="B41" s="253"/>
      <c r="C41" s="251" t="s">
        <v>427</v>
      </c>
      <c r="D41" s="248">
        <v>29750</v>
      </c>
      <c r="E41" s="248">
        <v>13153.84</v>
      </c>
      <c r="F41" s="248">
        <v>29750</v>
      </c>
      <c r="G41" s="252"/>
      <c r="H41" s="252"/>
      <c r="I41" s="252">
        <f>F41</f>
        <v>29750</v>
      </c>
      <c r="J41" s="252">
        <f>D41-I41</f>
        <v>0</v>
      </c>
      <c r="K41" s="206">
        <f>E38-I38</f>
        <v>30508.519999999997</v>
      </c>
    </row>
    <row r="42" spans="1:11" s="37" customFormat="1" ht="16.5" customHeight="1" thickBot="1">
      <c r="A42" s="244"/>
      <c r="B42" s="258"/>
      <c r="C42" s="246"/>
      <c r="D42" s="247"/>
      <c r="E42" s="247"/>
      <c r="F42" s="247"/>
      <c r="G42" s="247"/>
      <c r="H42" s="247"/>
      <c r="I42" s="247"/>
      <c r="J42" s="247"/>
      <c r="K42" s="206">
        <f>E39-I39</f>
        <v>-168986.49000000002</v>
      </c>
    </row>
    <row r="43" spans="1:11" s="37" customFormat="1" ht="29.25" customHeight="1" thickBot="1">
      <c r="A43" s="239" t="s">
        <v>428</v>
      </c>
      <c r="B43" s="257"/>
      <c r="C43" s="241" t="s">
        <v>292</v>
      </c>
      <c r="D43" s="242">
        <f>D44+D45</f>
        <v>38663.34</v>
      </c>
      <c r="E43" s="242">
        <f aca="true" t="shared" si="0" ref="E43:J43">E44+E45</f>
        <v>48057.36</v>
      </c>
      <c r="F43" s="242">
        <f t="shared" si="0"/>
        <v>23076.89</v>
      </c>
      <c r="G43" s="242">
        <f t="shared" si="0"/>
        <v>0</v>
      </c>
      <c r="H43" s="242">
        <f t="shared" si="0"/>
        <v>0</v>
      </c>
      <c r="I43" s="242">
        <f t="shared" si="0"/>
        <v>23076.89</v>
      </c>
      <c r="J43" s="242">
        <f t="shared" si="0"/>
        <v>15586.449999999997</v>
      </c>
      <c r="K43" s="206">
        <f>E40-I40</f>
        <v>-646.1599999999999</v>
      </c>
    </row>
    <row r="44" spans="1:11" s="37" customFormat="1" ht="15" customHeight="1" thickBot="1">
      <c r="A44" s="249" t="s">
        <v>110</v>
      </c>
      <c r="B44" s="253"/>
      <c r="C44" s="251" t="s">
        <v>293</v>
      </c>
      <c r="D44" s="248">
        <v>38663.34</v>
      </c>
      <c r="E44" s="248">
        <v>34903.52</v>
      </c>
      <c r="F44" s="248">
        <v>23076.89</v>
      </c>
      <c r="G44" s="252"/>
      <c r="H44" s="252"/>
      <c r="I44" s="252">
        <f>F44</f>
        <v>23076.89</v>
      </c>
      <c r="J44" s="252">
        <f>D44-I44</f>
        <v>15586.449999999997</v>
      </c>
      <c r="K44" s="206">
        <f>E41-I41</f>
        <v>-16596.16</v>
      </c>
    </row>
    <row r="45" spans="1:11" s="226" customFormat="1" ht="16.5" customHeight="1" thickBot="1">
      <c r="A45" s="249" t="s">
        <v>110</v>
      </c>
      <c r="B45" s="253"/>
      <c r="C45" s="251" t="s">
        <v>291</v>
      </c>
      <c r="D45" s="248">
        <v>0</v>
      </c>
      <c r="E45" s="248">
        <v>13153.84</v>
      </c>
      <c r="F45" s="248">
        <v>0</v>
      </c>
      <c r="G45" s="252"/>
      <c r="H45" s="252"/>
      <c r="I45" s="252">
        <f>F45</f>
        <v>0</v>
      </c>
      <c r="J45" s="252">
        <f>D45-I45</f>
        <v>0</v>
      </c>
      <c r="K45" s="225"/>
    </row>
    <row r="46" spans="1:11" s="30" customFormat="1" ht="14.25" customHeight="1" thickBot="1">
      <c r="A46" s="244"/>
      <c r="B46" s="258"/>
      <c r="C46" s="246"/>
      <c r="D46" s="247"/>
      <c r="E46" s="247"/>
      <c r="F46" s="247"/>
      <c r="G46" s="247"/>
      <c r="H46" s="247"/>
      <c r="I46" s="247"/>
      <c r="J46" s="247"/>
      <c r="K46" s="204">
        <f>E43-I43</f>
        <v>24980.47</v>
      </c>
    </row>
    <row r="47" spans="1:11" s="37" customFormat="1" ht="34.5" customHeight="1" thickBot="1">
      <c r="A47" s="239" t="s">
        <v>333</v>
      </c>
      <c r="B47" s="257"/>
      <c r="C47" s="241" t="s">
        <v>292</v>
      </c>
      <c r="D47" s="242">
        <f>D48+D49</f>
        <v>223767.19</v>
      </c>
      <c r="E47" s="242" t="e">
        <f>E48+E49+#REF!+#REF!</f>
        <v>#REF!</v>
      </c>
      <c r="F47" s="242">
        <f>F48+F49</f>
        <v>132461.19</v>
      </c>
      <c r="G47" s="242"/>
      <c r="H47" s="242"/>
      <c r="I47" s="242">
        <f>F47</f>
        <v>132461.19</v>
      </c>
      <c r="J47" s="242">
        <f>D47-I47</f>
        <v>91306</v>
      </c>
      <c r="K47" s="206">
        <f>E44-I44</f>
        <v>11826.629999999997</v>
      </c>
    </row>
    <row r="48" spans="1:11" s="37" customFormat="1" ht="15" customHeight="1" thickBot="1">
      <c r="A48" s="249" t="s">
        <v>110</v>
      </c>
      <c r="B48" s="253"/>
      <c r="C48" s="251" t="s">
        <v>293</v>
      </c>
      <c r="D48" s="248">
        <v>223767.19</v>
      </c>
      <c r="E48" s="248">
        <v>34903.52</v>
      </c>
      <c r="F48" s="248">
        <v>132461.19</v>
      </c>
      <c r="G48" s="252"/>
      <c r="H48" s="252"/>
      <c r="I48" s="252">
        <f>F48</f>
        <v>132461.19</v>
      </c>
      <c r="J48" s="252">
        <f>D48-I48</f>
        <v>91306</v>
      </c>
      <c r="K48" s="206">
        <f>E45-I45</f>
        <v>13153.84</v>
      </c>
    </row>
    <row r="49" spans="1:11" s="226" customFormat="1" ht="16.5" customHeight="1" thickBot="1">
      <c r="A49" s="249" t="s">
        <v>110</v>
      </c>
      <c r="B49" s="253"/>
      <c r="C49" s="251" t="s">
        <v>334</v>
      </c>
      <c r="D49" s="248">
        <v>0</v>
      </c>
      <c r="E49" s="248">
        <v>13153.84</v>
      </c>
      <c r="F49" s="248">
        <v>0</v>
      </c>
      <c r="G49" s="252"/>
      <c r="H49" s="252"/>
      <c r="I49" s="252">
        <f>F49</f>
        <v>0</v>
      </c>
      <c r="J49" s="252">
        <f>D49-I49</f>
        <v>0</v>
      </c>
      <c r="K49" s="225"/>
    </row>
    <row r="50" spans="1:11" s="30" customFormat="1" ht="13.5" customHeight="1" thickBot="1">
      <c r="A50" s="249"/>
      <c r="B50" s="250"/>
      <c r="C50" s="255"/>
      <c r="D50" s="248"/>
      <c r="E50" s="248"/>
      <c r="F50" s="248"/>
      <c r="G50" s="252"/>
      <c r="H50" s="252"/>
      <c r="I50" s="252"/>
      <c r="J50" s="252"/>
      <c r="K50" s="204" t="e">
        <f>E47-I47</f>
        <v>#REF!</v>
      </c>
    </row>
    <row r="51" spans="1:11" s="37" customFormat="1" ht="35.25" customHeight="1" thickBot="1">
      <c r="A51" s="239" t="s">
        <v>335</v>
      </c>
      <c r="B51" s="257"/>
      <c r="C51" s="241" t="s">
        <v>391</v>
      </c>
      <c r="D51" s="242">
        <f aca="true" t="shared" si="1" ref="D51:J51">D52+D53</f>
        <v>1365493.09</v>
      </c>
      <c r="E51" s="242" t="e">
        <f t="shared" si="1"/>
        <v>#REF!</v>
      </c>
      <c r="F51" s="242">
        <f t="shared" si="1"/>
        <v>601092.11</v>
      </c>
      <c r="G51" s="242">
        <f t="shared" si="1"/>
        <v>0</v>
      </c>
      <c r="H51" s="242">
        <f t="shared" si="1"/>
        <v>0</v>
      </c>
      <c r="I51" s="242">
        <f t="shared" si="1"/>
        <v>601092.11</v>
      </c>
      <c r="J51" s="242">
        <f t="shared" si="1"/>
        <v>764400.9800000001</v>
      </c>
      <c r="K51" s="206">
        <f>E48-I48</f>
        <v>-97557.67000000001</v>
      </c>
    </row>
    <row r="52" spans="1:11" s="37" customFormat="1" ht="18" customHeight="1" thickBot="1">
      <c r="A52" s="249" t="s">
        <v>117</v>
      </c>
      <c r="B52" s="258"/>
      <c r="C52" s="251" t="s">
        <v>441</v>
      </c>
      <c r="D52" s="248">
        <v>263717</v>
      </c>
      <c r="E52" s="248" t="e">
        <f>#REF!</f>
        <v>#REF!</v>
      </c>
      <c r="F52" s="248">
        <v>138580.21</v>
      </c>
      <c r="G52" s="248"/>
      <c r="H52" s="248"/>
      <c r="I52" s="248">
        <f>F52</f>
        <v>138580.21</v>
      </c>
      <c r="J52" s="248">
        <f>D52-I52</f>
        <v>125136.79000000001</v>
      </c>
      <c r="K52" s="206">
        <f>E49-I49</f>
        <v>13153.84</v>
      </c>
    </row>
    <row r="53" spans="1:11" s="37" customFormat="1" ht="17.25" customHeight="1" thickBot="1">
      <c r="A53" s="249" t="s">
        <v>110</v>
      </c>
      <c r="B53" s="258"/>
      <c r="C53" s="251" t="s">
        <v>297</v>
      </c>
      <c r="D53" s="248">
        <v>1101776.09</v>
      </c>
      <c r="E53" s="248" t="e">
        <f>#REF!</f>
        <v>#REF!</v>
      </c>
      <c r="F53" s="248">
        <v>462511.9</v>
      </c>
      <c r="G53" s="248"/>
      <c r="H53" s="248"/>
      <c r="I53" s="248">
        <f>F53</f>
        <v>462511.9</v>
      </c>
      <c r="J53" s="248">
        <f>D53-I53</f>
        <v>639264.1900000001</v>
      </c>
      <c r="K53" s="206"/>
    </row>
    <row r="54" spans="1:11" s="232" customFormat="1" ht="13.5" customHeight="1" thickBo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42">
        <f>K55+K56</f>
        <v>0</v>
      </c>
    </row>
    <row r="55" spans="1:11" s="232" customFormat="1" ht="34.5" customHeight="1" thickBot="1">
      <c r="A55" s="239" t="s">
        <v>367</v>
      </c>
      <c r="B55" s="257"/>
      <c r="C55" s="241" t="s">
        <v>336</v>
      </c>
      <c r="D55" s="242">
        <f>D56</f>
        <v>1728</v>
      </c>
      <c r="E55" s="242">
        <v>0</v>
      </c>
      <c r="F55" s="242">
        <f>F56</f>
        <v>1728</v>
      </c>
      <c r="G55" s="242"/>
      <c r="H55" s="242"/>
      <c r="I55" s="242">
        <f>F55</f>
        <v>1728</v>
      </c>
      <c r="J55" s="242">
        <f>D55-I55</f>
        <v>0</v>
      </c>
      <c r="K55" s="231"/>
    </row>
    <row r="56" spans="1:11" s="232" customFormat="1" ht="17.25" customHeight="1" thickBot="1">
      <c r="A56" s="249" t="s">
        <v>130</v>
      </c>
      <c r="B56" s="258"/>
      <c r="C56" s="251" t="s">
        <v>295</v>
      </c>
      <c r="D56" s="248">
        <v>1728</v>
      </c>
      <c r="E56" s="248">
        <v>0</v>
      </c>
      <c r="F56" s="248">
        <v>1728</v>
      </c>
      <c r="G56" s="248"/>
      <c r="H56" s="248"/>
      <c r="I56" s="248">
        <f>F56</f>
        <v>1728</v>
      </c>
      <c r="J56" s="248">
        <f>D56-I56</f>
        <v>0</v>
      </c>
      <c r="K56" s="231"/>
    </row>
    <row r="57" spans="1:11" s="232" customFormat="1" ht="14.25" customHeight="1" thickBot="1">
      <c r="A57" s="259"/>
      <c r="B57" s="254"/>
      <c r="C57" s="260"/>
      <c r="D57" s="256"/>
      <c r="E57" s="256"/>
      <c r="F57" s="256"/>
      <c r="G57" s="256"/>
      <c r="H57" s="256"/>
      <c r="I57" s="256"/>
      <c r="J57" s="256"/>
      <c r="K57" s="231" t="e">
        <f>E52-I52</f>
        <v>#REF!</v>
      </c>
    </row>
    <row r="58" spans="1:11" s="30" customFormat="1" ht="38.25" customHeight="1" thickBot="1">
      <c r="A58" s="239" t="s">
        <v>337</v>
      </c>
      <c r="B58" s="257"/>
      <c r="C58" s="241" t="s">
        <v>338</v>
      </c>
      <c r="D58" s="242">
        <f>D59</f>
        <v>4032</v>
      </c>
      <c r="E58" s="242">
        <v>0</v>
      </c>
      <c r="F58" s="242">
        <f>F59</f>
        <v>4032</v>
      </c>
      <c r="G58" s="242"/>
      <c r="H58" s="242"/>
      <c r="I58" s="242">
        <f>F58</f>
        <v>4032</v>
      </c>
      <c r="J58" s="242">
        <f>D58-I58</f>
        <v>0</v>
      </c>
      <c r="K58" s="204">
        <f>E55-I55</f>
        <v>-1728</v>
      </c>
    </row>
    <row r="59" spans="1:11" s="232" customFormat="1" ht="20.25" customHeight="1" thickBot="1">
      <c r="A59" s="249" t="s">
        <v>130</v>
      </c>
      <c r="B59" s="258"/>
      <c r="C59" s="251" t="s">
        <v>296</v>
      </c>
      <c r="D59" s="248">
        <v>4032</v>
      </c>
      <c r="E59" s="248">
        <v>0</v>
      </c>
      <c r="F59" s="248">
        <v>4032</v>
      </c>
      <c r="G59" s="248"/>
      <c r="H59" s="248"/>
      <c r="I59" s="248">
        <f>F59</f>
        <v>4032</v>
      </c>
      <c r="J59" s="248">
        <f>D59-I59</f>
        <v>0</v>
      </c>
      <c r="K59" s="230">
        <f>E56-I56</f>
        <v>-1728</v>
      </c>
    </row>
    <row r="60" spans="1:11" s="30" customFormat="1" ht="15" customHeight="1" thickBot="1">
      <c r="A60" s="244"/>
      <c r="B60" s="258"/>
      <c r="C60" s="246"/>
      <c r="D60" s="247"/>
      <c r="E60" s="247"/>
      <c r="F60" s="247"/>
      <c r="G60" s="247"/>
      <c r="H60" s="247"/>
      <c r="I60" s="247"/>
      <c r="J60" s="247"/>
      <c r="K60" s="207"/>
    </row>
    <row r="61" spans="1:11" s="30" customFormat="1" ht="42.75" customHeight="1" thickBot="1">
      <c r="A61" s="261" t="s">
        <v>339</v>
      </c>
      <c r="B61" s="262"/>
      <c r="C61" s="241" t="s">
        <v>256</v>
      </c>
      <c r="D61" s="242">
        <f>D62+D63</f>
        <v>1268901</v>
      </c>
      <c r="E61" s="242">
        <f>E62+E63</f>
        <v>1274389.0599999998</v>
      </c>
      <c r="F61" s="242">
        <f>F62+F63</f>
        <v>975809.16</v>
      </c>
      <c r="G61" s="242"/>
      <c r="H61" s="242"/>
      <c r="I61" s="242">
        <f>F61</f>
        <v>975809.16</v>
      </c>
      <c r="J61" s="242">
        <f>D61-I61</f>
        <v>293091.83999999997</v>
      </c>
      <c r="K61" s="204">
        <f>E58-I58</f>
        <v>-4032</v>
      </c>
    </row>
    <row r="62" spans="1:11" s="232" customFormat="1" ht="16.5" customHeight="1" thickBot="1">
      <c r="A62" s="245" t="s">
        <v>104</v>
      </c>
      <c r="B62" s="303"/>
      <c r="C62" s="251" t="s">
        <v>257</v>
      </c>
      <c r="D62" s="248">
        <v>974442</v>
      </c>
      <c r="E62" s="248">
        <v>1071259.63</v>
      </c>
      <c r="F62" s="248">
        <v>790000.01</v>
      </c>
      <c r="G62" s="252"/>
      <c r="H62" s="252"/>
      <c r="I62" s="252">
        <f>F62</f>
        <v>790000.01</v>
      </c>
      <c r="J62" s="252">
        <f>D62-I62</f>
        <v>184441.99</v>
      </c>
      <c r="K62" s="230">
        <f>E59-I59</f>
        <v>-4032</v>
      </c>
    </row>
    <row r="63" spans="1:11" s="232" customFormat="1" ht="17.25" customHeight="1" thickBot="1">
      <c r="A63" s="245" t="s">
        <v>108</v>
      </c>
      <c r="B63" s="264"/>
      <c r="C63" s="251" t="s">
        <v>258</v>
      </c>
      <c r="D63" s="248">
        <v>294459</v>
      </c>
      <c r="E63" s="248">
        <v>203129.43</v>
      </c>
      <c r="F63" s="248">
        <v>185809.15</v>
      </c>
      <c r="G63" s="252"/>
      <c r="H63" s="252"/>
      <c r="I63" s="252">
        <f>F63</f>
        <v>185809.15</v>
      </c>
      <c r="J63" s="252">
        <f>D63-I63</f>
        <v>108649.85</v>
      </c>
      <c r="K63" s="230"/>
    </row>
    <row r="64" spans="1:11" s="30" customFormat="1" ht="16.5" customHeight="1" thickBot="1">
      <c r="A64" s="259"/>
      <c r="B64" s="254"/>
      <c r="C64" s="263"/>
      <c r="D64" s="247"/>
      <c r="E64" s="247"/>
      <c r="F64" s="247"/>
      <c r="G64" s="256"/>
      <c r="H64" s="256"/>
      <c r="I64" s="256"/>
      <c r="J64" s="252"/>
      <c r="K64" s="204">
        <f>E61-I61</f>
        <v>298579.8999999998</v>
      </c>
    </row>
    <row r="65" spans="1:11" s="37" customFormat="1" ht="43.5" customHeight="1" thickBot="1">
      <c r="A65" s="239" t="s">
        <v>340</v>
      </c>
      <c r="B65" s="257"/>
      <c r="C65" s="241" t="s">
        <v>259</v>
      </c>
      <c r="D65" s="242">
        <f>D66+D67</f>
        <v>5119722.86</v>
      </c>
      <c r="E65" s="242">
        <f>E66+E67</f>
        <v>4862449.27</v>
      </c>
      <c r="F65" s="242">
        <f>F66+F67</f>
        <v>3943136.91</v>
      </c>
      <c r="G65" s="242"/>
      <c r="H65" s="242"/>
      <c r="I65" s="242">
        <f>F65</f>
        <v>3943136.91</v>
      </c>
      <c r="J65" s="242">
        <f>D65-I65</f>
        <v>1176585.9500000002</v>
      </c>
      <c r="K65" s="206">
        <f>E62-I62</f>
        <v>281259.6199999999</v>
      </c>
    </row>
    <row r="66" spans="1:11" s="37" customFormat="1" ht="19.5" customHeight="1" thickBot="1">
      <c r="A66" s="245" t="s">
        <v>104</v>
      </c>
      <c r="B66" s="303"/>
      <c r="C66" s="251" t="s">
        <v>260</v>
      </c>
      <c r="D66" s="248">
        <v>3758158</v>
      </c>
      <c r="E66" s="248">
        <v>3675899.26</v>
      </c>
      <c r="F66" s="248">
        <v>2891997.62</v>
      </c>
      <c r="G66" s="252"/>
      <c r="H66" s="252"/>
      <c r="I66" s="252">
        <f>F66</f>
        <v>2891997.62</v>
      </c>
      <c r="J66" s="252">
        <f>D66-I66</f>
        <v>866160.3799999999</v>
      </c>
      <c r="K66" s="206">
        <f>E63-I63</f>
        <v>17320.28</v>
      </c>
    </row>
    <row r="67" spans="1:11" s="30" customFormat="1" ht="17.25" customHeight="1" thickBot="1">
      <c r="A67" s="245" t="s">
        <v>108</v>
      </c>
      <c r="B67" s="264"/>
      <c r="C67" s="251" t="s">
        <v>261</v>
      </c>
      <c r="D67" s="248">
        <v>1361564.86</v>
      </c>
      <c r="E67" s="248">
        <v>1186550.01</v>
      </c>
      <c r="F67" s="248">
        <v>1051139.29</v>
      </c>
      <c r="G67" s="252"/>
      <c r="H67" s="252"/>
      <c r="I67" s="252">
        <f>F67</f>
        <v>1051139.29</v>
      </c>
      <c r="J67" s="252">
        <f>D67-I67</f>
        <v>310425.57000000007</v>
      </c>
      <c r="K67" s="206"/>
    </row>
    <row r="68" spans="1:11" s="30" customFormat="1" ht="15.75" customHeight="1" thickBot="1">
      <c r="A68" s="259"/>
      <c r="B68" s="254"/>
      <c r="C68" s="260"/>
      <c r="D68" s="247"/>
      <c r="E68" s="247"/>
      <c r="F68" s="247"/>
      <c r="G68" s="256"/>
      <c r="H68" s="256"/>
      <c r="I68" s="256"/>
      <c r="J68" s="256"/>
      <c r="K68" s="204">
        <f>E65-I65</f>
        <v>919312.3599999994</v>
      </c>
    </row>
    <row r="69" spans="1:11" s="37" customFormat="1" ht="53.25" customHeight="1" thickBot="1">
      <c r="A69" s="239" t="s">
        <v>341</v>
      </c>
      <c r="B69" s="257"/>
      <c r="C69" s="241" t="s">
        <v>262</v>
      </c>
      <c r="D69" s="242">
        <f>D70+D71+D72+D73+D74</f>
        <v>237000</v>
      </c>
      <c r="E69" s="242">
        <f>E73+E74+E72+E71</f>
        <v>107696.61000000002</v>
      </c>
      <c r="F69" s="242">
        <f>F70+F71+F72+F73+F74</f>
        <v>110996.51</v>
      </c>
      <c r="G69" s="242"/>
      <c r="H69" s="242"/>
      <c r="I69" s="242">
        <f aca="true" t="shared" si="2" ref="I69:I74">F69</f>
        <v>110996.51</v>
      </c>
      <c r="J69" s="242">
        <f aca="true" t="shared" si="3" ref="J69:J74">D69-I69</f>
        <v>126003.49</v>
      </c>
      <c r="K69" s="206">
        <f>E66-I66</f>
        <v>783901.6399999997</v>
      </c>
    </row>
    <row r="70" spans="1:11" s="37" customFormat="1" ht="18" customHeight="1" thickBot="1">
      <c r="A70" s="245" t="s">
        <v>106</v>
      </c>
      <c r="B70" s="264"/>
      <c r="C70" s="251" t="s">
        <v>266</v>
      </c>
      <c r="D70" s="248">
        <v>69105.2</v>
      </c>
      <c r="E70" s="248">
        <v>2618</v>
      </c>
      <c r="F70" s="248">
        <v>32105.2</v>
      </c>
      <c r="G70" s="248"/>
      <c r="H70" s="248"/>
      <c r="I70" s="248">
        <f t="shared" si="2"/>
        <v>32105.2</v>
      </c>
      <c r="J70" s="248">
        <f t="shared" si="3"/>
        <v>37000</v>
      </c>
      <c r="K70" s="206">
        <f>E67-I67</f>
        <v>135410.71999999997</v>
      </c>
    </row>
    <row r="71" spans="1:11" s="30" customFormat="1" ht="17.25" customHeight="1" thickBot="1">
      <c r="A71" s="245" t="s">
        <v>113</v>
      </c>
      <c r="B71" s="264"/>
      <c r="C71" s="251" t="s">
        <v>263</v>
      </c>
      <c r="D71" s="248">
        <v>6894.8</v>
      </c>
      <c r="E71" s="248">
        <v>2618</v>
      </c>
      <c r="F71" s="248">
        <v>1252</v>
      </c>
      <c r="G71" s="248"/>
      <c r="H71" s="248"/>
      <c r="I71" s="248">
        <f t="shared" si="2"/>
        <v>1252</v>
      </c>
      <c r="J71" s="248">
        <f t="shared" si="3"/>
        <v>5642.8</v>
      </c>
      <c r="K71" s="207"/>
    </row>
    <row r="72" spans="1:11" s="30" customFormat="1" ht="15.75" customHeight="1" thickBot="1">
      <c r="A72" s="245" t="s">
        <v>117</v>
      </c>
      <c r="B72" s="264"/>
      <c r="C72" s="251" t="s">
        <v>264</v>
      </c>
      <c r="D72" s="248">
        <v>36000</v>
      </c>
      <c r="E72" s="248">
        <v>32914.01</v>
      </c>
      <c r="F72" s="248">
        <v>25419.01</v>
      </c>
      <c r="G72" s="248"/>
      <c r="H72" s="248"/>
      <c r="I72" s="248">
        <f t="shared" si="2"/>
        <v>25419.01</v>
      </c>
      <c r="J72" s="248">
        <f t="shared" si="3"/>
        <v>10580.990000000002</v>
      </c>
      <c r="K72" s="204">
        <f aca="true" t="shared" si="4" ref="K72:K77">E69-I69</f>
        <v>-3299.8999999999796</v>
      </c>
    </row>
    <row r="73" spans="1:11" s="30" customFormat="1" ht="15" customHeight="1" thickBot="1">
      <c r="A73" s="245" t="s">
        <v>110</v>
      </c>
      <c r="B73" s="264"/>
      <c r="C73" s="251" t="s">
        <v>265</v>
      </c>
      <c r="D73" s="248">
        <v>115000</v>
      </c>
      <c r="E73" s="248">
        <v>63969.6</v>
      </c>
      <c r="F73" s="248">
        <v>50964.25</v>
      </c>
      <c r="G73" s="252"/>
      <c r="H73" s="252"/>
      <c r="I73" s="252">
        <f t="shared" si="2"/>
        <v>50964.25</v>
      </c>
      <c r="J73" s="252">
        <f t="shared" si="3"/>
        <v>64035.75</v>
      </c>
      <c r="K73" s="208">
        <f t="shared" si="4"/>
        <v>-29487.2</v>
      </c>
    </row>
    <row r="74" spans="1:11" s="30" customFormat="1" ht="15" customHeight="1" thickBot="1">
      <c r="A74" s="245" t="s">
        <v>127</v>
      </c>
      <c r="B74" s="264"/>
      <c r="C74" s="251" t="s">
        <v>394</v>
      </c>
      <c r="D74" s="248">
        <v>10000</v>
      </c>
      <c r="E74" s="248">
        <v>8195</v>
      </c>
      <c r="F74" s="248">
        <v>1256.05</v>
      </c>
      <c r="G74" s="252"/>
      <c r="H74" s="252"/>
      <c r="I74" s="252">
        <f t="shared" si="2"/>
        <v>1256.05</v>
      </c>
      <c r="J74" s="252">
        <f t="shared" si="3"/>
        <v>8743.95</v>
      </c>
      <c r="K74" s="208">
        <f t="shared" si="4"/>
        <v>1366</v>
      </c>
    </row>
    <row r="75" spans="1:11" s="37" customFormat="1" ht="15" customHeight="1" thickBot="1">
      <c r="A75" s="249"/>
      <c r="B75" s="254"/>
      <c r="C75" s="255"/>
      <c r="D75" s="248"/>
      <c r="E75" s="248"/>
      <c r="F75" s="248"/>
      <c r="G75" s="252"/>
      <c r="H75" s="252"/>
      <c r="I75" s="252"/>
      <c r="J75" s="252"/>
      <c r="K75" s="208">
        <f t="shared" si="4"/>
        <v>7495.000000000004</v>
      </c>
    </row>
    <row r="76" spans="1:11" s="37" customFormat="1" ht="35.25" customHeight="1" thickBot="1">
      <c r="A76" s="239" t="s">
        <v>482</v>
      </c>
      <c r="B76" s="262"/>
      <c r="C76" s="241" t="s">
        <v>342</v>
      </c>
      <c r="D76" s="242">
        <f>D77</f>
        <v>310000</v>
      </c>
      <c r="E76" s="242">
        <v>137831.16</v>
      </c>
      <c r="F76" s="242">
        <f>F77</f>
        <v>212913.8</v>
      </c>
      <c r="G76" s="242"/>
      <c r="H76" s="242"/>
      <c r="I76" s="242">
        <f>F76</f>
        <v>212913.8</v>
      </c>
      <c r="J76" s="242">
        <f>D76-I76</f>
        <v>97086.20000000001</v>
      </c>
      <c r="K76" s="206">
        <f t="shared" si="4"/>
        <v>13005.349999999999</v>
      </c>
    </row>
    <row r="77" spans="1:11" s="37" customFormat="1" ht="15" customHeight="1" thickBot="1">
      <c r="A77" s="245" t="s">
        <v>106</v>
      </c>
      <c r="B77" s="265"/>
      <c r="C77" s="251" t="s">
        <v>290</v>
      </c>
      <c r="D77" s="248">
        <v>310000</v>
      </c>
      <c r="E77" s="248">
        <v>137831.16</v>
      </c>
      <c r="F77" s="248">
        <v>212913.8</v>
      </c>
      <c r="G77" s="248"/>
      <c r="H77" s="248"/>
      <c r="I77" s="248">
        <f>F77</f>
        <v>212913.8</v>
      </c>
      <c r="J77" s="248">
        <f>D77-I77</f>
        <v>97086.20000000001</v>
      </c>
      <c r="K77" s="206">
        <f t="shared" si="4"/>
        <v>6938.95</v>
      </c>
    </row>
    <row r="78" spans="1:11" s="30" customFormat="1" ht="13.5" customHeight="1" thickBot="1">
      <c r="A78" s="245"/>
      <c r="B78" s="264"/>
      <c r="C78" s="251"/>
      <c r="D78" s="248"/>
      <c r="E78" s="248"/>
      <c r="F78" s="248"/>
      <c r="G78" s="248"/>
      <c r="H78" s="252"/>
      <c r="I78" s="252"/>
      <c r="J78" s="252"/>
      <c r="K78" s="206"/>
    </row>
    <row r="79" spans="1:11" s="30" customFormat="1" ht="64.5" customHeight="1" thickBot="1">
      <c r="A79" s="239" t="s">
        <v>368</v>
      </c>
      <c r="B79" s="257"/>
      <c r="C79" s="241" t="s">
        <v>283</v>
      </c>
      <c r="D79" s="242">
        <f>D81+D82+D80</f>
        <v>148000</v>
      </c>
      <c r="E79" s="242">
        <f>E81+E82</f>
        <v>162000</v>
      </c>
      <c r="F79" s="242">
        <f>F81+F82+F80</f>
        <v>71857.74</v>
      </c>
      <c r="G79" s="242">
        <f>G81+G82</f>
        <v>0</v>
      </c>
      <c r="H79" s="242">
        <f>H81+H82</f>
        <v>0</v>
      </c>
      <c r="I79" s="242">
        <f>I81+I82</f>
        <v>71857.74</v>
      </c>
      <c r="J79" s="242">
        <f>J81+J82</f>
        <v>76142.26</v>
      </c>
      <c r="K79" s="207">
        <f>E76-I76</f>
        <v>-75082.63999999998</v>
      </c>
    </row>
    <row r="80" spans="1:11" s="232" customFormat="1" ht="17.25" customHeight="1" thickBot="1">
      <c r="A80" s="245" t="s">
        <v>108</v>
      </c>
      <c r="B80" s="303"/>
      <c r="C80" s="251" t="s">
        <v>284</v>
      </c>
      <c r="D80" s="248">
        <v>0</v>
      </c>
      <c r="E80" s="248">
        <v>122694.33</v>
      </c>
      <c r="F80" s="248">
        <v>0</v>
      </c>
      <c r="G80" s="252"/>
      <c r="H80" s="252"/>
      <c r="I80" s="252">
        <f>F80</f>
        <v>0</v>
      </c>
      <c r="J80" s="252">
        <f>D80-I80</f>
        <v>0</v>
      </c>
      <c r="K80" s="230">
        <f>E77-I77</f>
        <v>-75082.63999999998</v>
      </c>
    </row>
    <row r="81" spans="1:11" s="30" customFormat="1" ht="18.75" customHeight="1" thickBot="1">
      <c r="A81" s="245" t="s">
        <v>104</v>
      </c>
      <c r="B81" s="303"/>
      <c r="C81" s="251" t="s">
        <v>443</v>
      </c>
      <c r="D81" s="248">
        <v>116000</v>
      </c>
      <c r="E81" s="248">
        <v>122694.33</v>
      </c>
      <c r="F81" s="248">
        <v>57971.58</v>
      </c>
      <c r="G81" s="252"/>
      <c r="H81" s="252"/>
      <c r="I81" s="252">
        <f>F81</f>
        <v>57971.58</v>
      </c>
      <c r="J81" s="252">
        <f>D81-I81</f>
        <v>58028.42</v>
      </c>
      <c r="K81" s="206"/>
    </row>
    <row r="82" spans="1:11" s="37" customFormat="1" ht="19.5" customHeight="1" thickBot="1">
      <c r="A82" s="245" t="s">
        <v>108</v>
      </c>
      <c r="B82" s="264"/>
      <c r="C82" s="251" t="s">
        <v>444</v>
      </c>
      <c r="D82" s="248">
        <v>32000</v>
      </c>
      <c r="E82" s="248">
        <v>39305.67</v>
      </c>
      <c r="F82" s="248">
        <v>13886.16</v>
      </c>
      <c r="G82" s="252"/>
      <c r="H82" s="252"/>
      <c r="I82" s="252">
        <f>F82</f>
        <v>13886.16</v>
      </c>
      <c r="J82" s="252">
        <f>D82-I82</f>
        <v>18113.84</v>
      </c>
      <c r="K82" s="233">
        <f>E79-I79</f>
        <v>90142.26</v>
      </c>
    </row>
    <row r="83" spans="1:11" s="37" customFormat="1" ht="15" customHeight="1" thickBot="1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06">
        <f>E80-I80</f>
        <v>122694.33</v>
      </c>
    </row>
    <row r="84" spans="1:11" s="37" customFormat="1" ht="72" customHeight="1" thickBot="1">
      <c r="A84" s="239" t="s">
        <v>369</v>
      </c>
      <c r="B84" s="257"/>
      <c r="C84" s="241" t="s">
        <v>285</v>
      </c>
      <c r="D84" s="242">
        <f>D88+D87+D86+D85</f>
        <v>8000</v>
      </c>
      <c r="E84" s="242" t="e">
        <f>E88+#REF!</f>
        <v>#REF!</v>
      </c>
      <c r="F84" s="242">
        <f>F85+F86+F87+F88</f>
        <v>830</v>
      </c>
      <c r="G84" s="242"/>
      <c r="H84" s="242"/>
      <c r="I84" s="242">
        <f>F84</f>
        <v>830</v>
      </c>
      <c r="J84" s="242">
        <f>D84-I84</f>
        <v>7170</v>
      </c>
      <c r="K84" s="206">
        <f>E81-I81</f>
        <v>64722.75</v>
      </c>
    </row>
    <row r="85" spans="1:11" s="30" customFormat="1" ht="15" customHeight="1" thickBot="1">
      <c r="A85" s="245" t="s">
        <v>152</v>
      </c>
      <c r="B85" s="258"/>
      <c r="C85" s="251" t="s">
        <v>286</v>
      </c>
      <c r="D85" s="248">
        <v>0</v>
      </c>
      <c r="E85" s="248">
        <v>1000</v>
      </c>
      <c r="F85" s="248">
        <v>0</v>
      </c>
      <c r="G85" s="252"/>
      <c r="H85" s="252"/>
      <c r="I85" s="252">
        <f>F85</f>
        <v>0</v>
      </c>
      <c r="J85" s="252">
        <f>D85-I85</f>
        <v>0</v>
      </c>
      <c r="K85" s="206">
        <f>J82</f>
        <v>18113.84</v>
      </c>
    </row>
    <row r="86" spans="1:11" s="30" customFormat="1" ht="17.25" customHeight="1" thickBot="1">
      <c r="A86" s="245" t="s">
        <v>110</v>
      </c>
      <c r="B86" s="258"/>
      <c r="C86" s="251" t="s">
        <v>287</v>
      </c>
      <c r="D86" s="248">
        <v>0</v>
      </c>
      <c r="E86" s="248">
        <v>4100</v>
      </c>
      <c r="F86" s="248">
        <v>0</v>
      </c>
      <c r="G86" s="256"/>
      <c r="H86" s="256"/>
      <c r="I86" s="252">
        <f>F86</f>
        <v>0</v>
      </c>
      <c r="J86" s="252">
        <f>D86-I86</f>
        <v>0</v>
      </c>
      <c r="K86" s="206"/>
    </row>
    <row r="87" spans="1:11" s="37" customFormat="1" ht="18" customHeight="1" thickBot="1">
      <c r="A87" s="245" t="s">
        <v>152</v>
      </c>
      <c r="B87" s="258"/>
      <c r="C87" s="251" t="s">
        <v>288</v>
      </c>
      <c r="D87" s="248">
        <v>1000</v>
      </c>
      <c r="E87" s="248">
        <v>1000</v>
      </c>
      <c r="F87" s="248">
        <v>0</v>
      </c>
      <c r="G87" s="252"/>
      <c r="H87" s="252"/>
      <c r="I87" s="252">
        <f>F87</f>
        <v>0</v>
      </c>
      <c r="J87" s="252">
        <f>D87-I87</f>
        <v>1000</v>
      </c>
      <c r="K87" s="204" t="e">
        <f>#REF!+K93+#REF!</f>
        <v>#REF!</v>
      </c>
    </row>
    <row r="88" spans="1:11" s="30" customFormat="1" ht="15" customHeight="1" thickBot="1">
      <c r="A88" s="245" t="s">
        <v>130</v>
      </c>
      <c r="B88" s="258"/>
      <c r="C88" s="251" t="s">
        <v>289</v>
      </c>
      <c r="D88" s="248">
        <v>7000</v>
      </c>
      <c r="E88" s="248">
        <v>4100</v>
      </c>
      <c r="F88" s="248">
        <v>830</v>
      </c>
      <c r="G88" s="256"/>
      <c r="H88" s="256"/>
      <c r="I88" s="252">
        <f>F88</f>
        <v>830</v>
      </c>
      <c r="J88" s="252">
        <f>D88-I88</f>
        <v>6170</v>
      </c>
      <c r="K88" s="206">
        <f>E85-I85</f>
        <v>1000</v>
      </c>
    </row>
    <row r="89" spans="1:11" s="30" customFormat="1" ht="15" customHeight="1" thickBot="1">
      <c r="A89" s="249"/>
      <c r="B89" s="254"/>
      <c r="C89" s="255"/>
      <c r="D89" s="248"/>
      <c r="E89" s="248"/>
      <c r="F89" s="248"/>
      <c r="G89" s="247"/>
      <c r="H89" s="256"/>
      <c r="I89" s="252"/>
      <c r="J89" s="252"/>
      <c r="K89" s="206">
        <f>E86-I86</f>
        <v>4100</v>
      </c>
    </row>
    <row r="90" spans="1:11" s="30" customFormat="1" ht="22.5" customHeight="1" thickBot="1">
      <c r="A90" s="239" t="s">
        <v>343</v>
      </c>
      <c r="B90" s="262"/>
      <c r="C90" s="241" t="s">
        <v>280</v>
      </c>
      <c r="D90" s="242">
        <f>D92+D91</f>
        <v>9600</v>
      </c>
      <c r="E90" s="242" t="e">
        <f>E92+E91+#REF!</f>
        <v>#REF!</v>
      </c>
      <c r="F90" s="242">
        <f>F92+F91</f>
        <v>0</v>
      </c>
      <c r="G90" s="242" t="e">
        <f>G92+G91+#REF!</f>
        <v>#REF!</v>
      </c>
      <c r="H90" s="242" t="e">
        <f>H92+H91+#REF!</f>
        <v>#REF!</v>
      </c>
      <c r="I90" s="242" t="e">
        <f>I92+I91+#REF!</f>
        <v>#REF!</v>
      </c>
      <c r="J90" s="242">
        <f>D90-F90</f>
        <v>9600</v>
      </c>
      <c r="K90" s="206">
        <f>E87-I87</f>
        <v>1000</v>
      </c>
    </row>
    <row r="91" spans="1:11" s="30" customFormat="1" ht="18.75" customHeight="1" thickBot="1">
      <c r="A91" s="245" t="s">
        <v>110</v>
      </c>
      <c r="B91" s="303"/>
      <c r="C91" s="251" t="s">
        <v>281</v>
      </c>
      <c r="D91" s="248">
        <v>6600</v>
      </c>
      <c r="E91" s="248">
        <v>0</v>
      </c>
      <c r="F91" s="248">
        <v>0</v>
      </c>
      <c r="G91" s="252"/>
      <c r="H91" s="252"/>
      <c r="I91" s="252">
        <f>F91</f>
        <v>0</v>
      </c>
      <c r="J91" s="252">
        <f>D91-I91</f>
        <v>6600</v>
      </c>
      <c r="K91" s="206">
        <f>E88-I88</f>
        <v>3270</v>
      </c>
    </row>
    <row r="92" spans="1:11" s="30" customFormat="1" ht="17.25" customHeight="1" thickBot="1">
      <c r="A92" s="245" t="s">
        <v>130</v>
      </c>
      <c r="B92" s="245"/>
      <c r="C92" s="251" t="s">
        <v>282</v>
      </c>
      <c r="D92" s="248">
        <v>3000</v>
      </c>
      <c r="E92" s="248">
        <v>6119</v>
      </c>
      <c r="F92" s="248">
        <v>0</v>
      </c>
      <c r="G92" s="252"/>
      <c r="H92" s="252"/>
      <c r="I92" s="252">
        <f>F92</f>
        <v>0</v>
      </c>
      <c r="J92" s="252">
        <f>D92-I92</f>
        <v>3000</v>
      </c>
      <c r="K92" s="206"/>
    </row>
    <row r="93" spans="1:11" s="30" customFormat="1" ht="15" customHeight="1" thickBot="1">
      <c r="A93" s="245"/>
      <c r="B93" s="303"/>
      <c r="C93" s="251"/>
      <c r="D93" s="248"/>
      <c r="E93" s="248"/>
      <c r="F93" s="248"/>
      <c r="G93" s="252"/>
      <c r="H93" s="252"/>
      <c r="I93" s="252"/>
      <c r="J93" s="252"/>
      <c r="K93" s="204" t="e">
        <f>E90-I90</f>
        <v>#REF!</v>
      </c>
    </row>
    <row r="94" spans="1:11" s="30" customFormat="1" ht="53.25" customHeight="1" thickBot="1">
      <c r="A94" s="239" t="s">
        <v>344</v>
      </c>
      <c r="B94" s="262"/>
      <c r="C94" s="241" t="s">
        <v>345</v>
      </c>
      <c r="D94" s="242">
        <f>D95</f>
        <v>120000</v>
      </c>
      <c r="E94" s="242" t="e">
        <f>#REF!</f>
        <v>#REF!</v>
      </c>
      <c r="F94" s="242">
        <f>F95</f>
        <v>70000</v>
      </c>
      <c r="G94" s="242"/>
      <c r="H94" s="242"/>
      <c r="I94" s="242">
        <f>F94</f>
        <v>70000</v>
      </c>
      <c r="J94" s="242">
        <f>D94-I94</f>
        <v>50000</v>
      </c>
      <c r="K94" s="204"/>
    </row>
    <row r="95" spans="1:11" s="37" customFormat="1" ht="19.5" customHeight="1" thickBot="1">
      <c r="A95" s="245" t="s">
        <v>145</v>
      </c>
      <c r="B95" s="265"/>
      <c r="C95" s="251" t="s">
        <v>404</v>
      </c>
      <c r="D95" s="248">
        <v>120000</v>
      </c>
      <c r="E95" s="248" t="e">
        <f>#REF!</f>
        <v>#REF!</v>
      </c>
      <c r="F95" s="248">
        <v>70000</v>
      </c>
      <c r="G95" s="248"/>
      <c r="H95" s="248"/>
      <c r="I95" s="248">
        <f>F95</f>
        <v>70000</v>
      </c>
      <c r="J95" s="248">
        <f>D95-I95</f>
        <v>50000</v>
      </c>
      <c r="K95" s="206">
        <f>E91-I91</f>
        <v>0</v>
      </c>
    </row>
    <row r="96" spans="1:11" s="37" customFormat="1" ht="15" customHeight="1" thickBot="1">
      <c r="A96" s="249"/>
      <c r="B96" s="250"/>
      <c r="C96" s="251"/>
      <c r="D96" s="248"/>
      <c r="E96" s="248"/>
      <c r="F96" s="248"/>
      <c r="G96" s="252"/>
      <c r="H96" s="252"/>
      <c r="I96" s="252"/>
      <c r="J96" s="252"/>
      <c r="K96" s="206">
        <f>E92-I92</f>
        <v>6119</v>
      </c>
    </row>
    <row r="97" spans="1:11" s="37" customFormat="1" ht="30" customHeight="1" thickBot="1">
      <c r="A97" s="239" t="s">
        <v>347</v>
      </c>
      <c r="B97" s="262"/>
      <c r="C97" s="241" t="s">
        <v>346</v>
      </c>
      <c r="D97" s="242">
        <f>D98</f>
        <v>80000</v>
      </c>
      <c r="E97" s="242">
        <v>0</v>
      </c>
      <c r="F97" s="242">
        <f>F98</f>
        <v>0</v>
      </c>
      <c r="G97" s="242"/>
      <c r="H97" s="242"/>
      <c r="I97" s="242">
        <f>F97</f>
        <v>0</v>
      </c>
      <c r="J97" s="242">
        <f>D97-I97</f>
        <v>80000</v>
      </c>
      <c r="K97" s="206"/>
    </row>
    <row r="98" spans="1:11" s="232" customFormat="1" ht="18.75" customHeight="1" thickBot="1">
      <c r="A98" s="245" t="s">
        <v>127</v>
      </c>
      <c r="B98" s="265"/>
      <c r="C98" s="251" t="s">
        <v>392</v>
      </c>
      <c r="D98" s="248">
        <v>80000</v>
      </c>
      <c r="E98" s="248">
        <v>0</v>
      </c>
      <c r="F98" s="248">
        <v>0</v>
      </c>
      <c r="G98" s="248"/>
      <c r="H98" s="248"/>
      <c r="I98" s="248">
        <f>F98</f>
        <v>0</v>
      </c>
      <c r="J98" s="248">
        <f>D98-I98</f>
        <v>80000</v>
      </c>
      <c r="K98" s="230" t="e">
        <f>E94-I94</f>
        <v>#REF!</v>
      </c>
    </row>
    <row r="99" spans="1:11" s="232" customFormat="1" ht="16.5" customHeight="1" thickBot="1">
      <c r="A99" s="244"/>
      <c r="B99" s="265"/>
      <c r="C99" s="246"/>
      <c r="D99" s="247"/>
      <c r="E99" s="247"/>
      <c r="F99" s="247"/>
      <c r="G99" s="247"/>
      <c r="H99" s="247"/>
      <c r="I99" s="247"/>
      <c r="J99" s="247"/>
      <c r="K99" s="230" t="e">
        <f>E95-I95</f>
        <v>#REF!</v>
      </c>
    </row>
    <row r="100" spans="1:11" s="37" customFormat="1" ht="42" customHeight="1" thickBot="1">
      <c r="A100" s="239" t="s">
        <v>348</v>
      </c>
      <c r="B100" s="262"/>
      <c r="C100" s="241" t="s">
        <v>349</v>
      </c>
      <c r="D100" s="242">
        <f>D101</f>
        <v>0</v>
      </c>
      <c r="E100" s="242">
        <v>137831.16</v>
      </c>
      <c r="F100" s="242">
        <f>F101</f>
        <v>0</v>
      </c>
      <c r="G100" s="242"/>
      <c r="H100" s="242"/>
      <c r="I100" s="242">
        <f>F100</f>
        <v>0</v>
      </c>
      <c r="J100" s="242">
        <f>D100-I100</f>
        <v>0</v>
      </c>
      <c r="K100" s="206"/>
    </row>
    <row r="101" spans="1:11" s="30" customFormat="1" ht="17.25" customHeight="1" thickBot="1">
      <c r="A101" s="249" t="s">
        <v>127</v>
      </c>
      <c r="B101" s="265"/>
      <c r="C101" s="251" t="s">
        <v>393</v>
      </c>
      <c r="D101" s="247">
        <v>0</v>
      </c>
      <c r="E101" s="247">
        <v>137831.16</v>
      </c>
      <c r="F101" s="247">
        <v>0</v>
      </c>
      <c r="G101" s="247"/>
      <c r="H101" s="247"/>
      <c r="I101" s="247">
        <f>F101</f>
        <v>0</v>
      </c>
      <c r="J101" s="247">
        <f>D101-I101</f>
        <v>0</v>
      </c>
      <c r="K101" s="204">
        <f>E97-I97</f>
        <v>0</v>
      </c>
    </row>
    <row r="102" spans="1:11" s="232" customFormat="1" ht="15" customHeight="1" thickBot="1">
      <c r="A102" s="259"/>
      <c r="B102" s="266"/>
      <c r="C102" s="260"/>
      <c r="D102" s="256"/>
      <c r="E102" s="256"/>
      <c r="F102" s="256"/>
      <c r="G102" s="256"/>
      <c r="H102" s="256"/>
      <c r="I102" s="256"/>
      <c r="J102" s="256"/>
      <c r="K102" s="230">
        <f>E98-I98</f>
        <v>0</v>
      </c>
    </row>
    <row r="103" spans="1:11" s="232" customFormat="1" ht="39.75" customHeight="1" thickBot="1">
      <c r="A103" s="239" t="s">
        <v>350</v>
      </c>
      <c r="B103" s="262"/>
      <c r="C103" s="241" t="s">
        <v>274</v>
      </c>
      <c r="D103" s="242">
        <f>D104+D105</f>
        <v>2881936</v>
      </c>
      <c r="E103" s="242" t="e">
        <f>E104+#REF!</f>
        <v>#REF!</v>
      </c>
      <c r="F103" s="242">
        <f>F104+F105</f>
        <v>2043826.4300000002</v>
      </c>
      <c r="G103" s="242"/>
      <c r="H103" s="242"/>
      <c r="I103" s="242">
        <f>F103</f>
        <v>2043826.4300000002</v>
      </c>
      <c r="J103" s="242">
        <f>D103-I103</f>
        <v>838109.5699999998</v>
      </c>
      <c r="K103" s="230"/>
    </row>
    <row r="104" spans="1:11" s="30" customFormat="1" ht="17.25" customHeight="1" thickBot="1">
      <c r="A104" s="245" t="s">
        <v>104</v>
      </c>
      <c r="B104" s="303"/>
      <c r="C104" s="251" t="s">
        <v>275</v>
      </c>
      <c r="D104" s="248">
        <v>2207336</v>
      </c>
      <c r="E104" s="248">
        <v>2015531.4</v>
      </c>
      <c r="F104" s="248">
        <v>1597249.85</v>
      </c>
      <c r="G104" s="252"/>
      <c r="H104" s="252"/>
      <c r="I104" s="252">
        <f>F104</f>
        <v>1597249.85</v>
      </c>
      <c r="J104" s="252">
        <f>D104-I104</f>
        <v>610086.1499999999</v>
      </c>
      <c r="K104" s="207">
        <f>E100-I100</f>
        <v>137831.16</v>
      </c>
    </row>
    <row r="105" spans="1:11" s="232" customFormat="1" ht="18.75" customHeight="1" thickBot="1">
      <c r="A105" s="245" t="s">
        <v>108</v>
      </c>
      <c r="B105" s="303"/>
      <c r="C105" s="251" t="s">
        <v>276</v>
      </c>
      <c r="D105" s="248">
        <v>674600</v>
      </c>
      <c r="E105" s="248">
        <v>2015531.4</v>
      </c>
      <c r="F105" s="248">
        <v>446576.58</v>
      </c>
      <c r="G105" s="252"/>
      <c r="H105" s="252"/>
      <c r="I105" s="252">
        <f>F105</f>
        <v>446576.58</v>
      </c>
      <c r="J105" s="252">
        <f>D105-I105</f>
        <v>228023.41999999998</v>
      </c>
      <c r="K105" s="230">
        <f>E101-I101</f>
        <v>137831.16</v>
      </c>
    </row>
    <row r="106" spans="1:11" s="30" customFormat="1" ht="15" customHeight="1" thickBot="1">
      <c r="A106" s="249"/>
      <c r="B106" s="250"/>
      <c r="C106" s="251"/>
      <c r="D106" s="248"/>
      <c r="E106" s="248"/>
      <c r="F106" s="248"/>
      <c r="G106" s="252"/>
      <c r="H106" s="252"/>
      <c r="I106" s="252"/>
      <c r="J106" s="252"/>
      <c r="K106" s="207"/>
    </row>
    <row r="107" spans="1:11" s="30" customFormat="1" ht="39.75" customHeight="1" thickBot="1">
      <c r="A107" s="239" t="s">
        <v>351</v>
      </c>
      <c r="B107" s="262"/>
      <c r="C107" s="241" t="s">
        <v>279</v>
      </c>
      <c r="D107" s="242">
        <f>D108</f>
        <v>88167.7</v>
      </c>
      <c r="E107" s="242" t="e">
        <f>E108+#REF!</f>
        <v>#REF!</v>
      </c>
      <c r="F107" s="242">
        <f>F108</f>
        <v>88167.7</v>
      </c>
      <c r="G107" s="242"/>
      <c r="H107" s="242"/>
      <c r="I107" s="242">
        <f>F107</f>
        <v>88167.7</v>
      </c>
      <c r="J107" s="242">
        <f>D107-I107</f>
        <v>0</v>
      </c>
      <c r="K107" s="204" t="e">
        <f>E103-I103</f>
        <v>#REF!</v>
      </c>
    </row>
    <row r="108" spans="1:11" s="37" customFormat="1" ht="18.75" customHeight="1" thickBot="1">
      <c r="A108" s="245" t="s">
        <v>106</v>
      </c>
      <c r="B108" s="303"/>
      <c r="C108" s="251" t="s">
        <v>271</v>
      </c>
      <c r="D108" s="248">
        <v>88167.7</v>
      </c>
      <c r="E108" s="248">
        <v>1000</v>
      </c>
      <c r="F108" s="248">
        <v>88167.7</v>
      </c>
      <c r="G108" s="248"/>
      <c r="H108" s="252"/>
      <c r="I108" s="252">
        <f>F108</f>
        <v>88167.7</v>
      </c>
      <c r="J108" s="252">
        <f>D108-I108</f>
        <v>0</v>
      </c>
      <c r="K108" s="206">
        <f>E104-I104</f>
        <v>418281.5499999998</v>
      </c>
    </row>
    <row r="109" spans="1:11" s="37" customFormat="1" ht="15" customHeight="1" thickBot="1">
      <c r="A109" s="259"/>
      <c r="B109" s="254"/>
      <c r="C109" s="246"/>
      <c r="D109" s="247"/>
      <c r="E109" s="247"/>
      <c r="F109" s="247"/>
      <c r="G109" s="256"/>
      <c r="H109" s="256"/>
      <c r="I109" s="256"/>
      <c r="J109" s="256"/>
      <c r="K109" s="206">
        <f>E105-I105</f>
        <v>1568954.8199999998</v>
      </c>
    </row>
    <row r="110" spans="1:11" s="37" customFormat="1" ht="53.25" customHeight="1" thickBot="1">
      <c r="A110" s="239" t="s">
        <v>352</v>
      </c>
      <c r="B110" s="262"/>
      <c r="C110" s="241" t="s">
        <v>277</v>
      </c>
      <c r="D110" s="242">
        <f>D111+D112</f>
        <v>96828</v>
      </c>
      <c r="E110" s="242">
        <f>E111+E112</f>
        <v>90500</v>
      </c>
      <c r="F110" s="242">
        <f>F111+F112</f>
        <v>68744.64</v>
      </c>
      <c r="G110" s="242"/>
      <c r="H110" s="242"/>
      <c r="I110" s="242">
        <f>F110</f>
        <v>68744.64</v>
      </c>
      <c r="J110" s="242">
        <f>D110-I110</f>
        <v>28083.36</v>
      </c>
      <c r="K110" s="206"/>
    </row>
    <row r="111" spans="1:11" s="30" customFormat="1" ht="18" customHeight="1" thickBot="1">
      <c r="A111" s="245" t="s">
        <v>112</v>
      </c>
      <c r="B111" s="303"/>
      <c r="C111" s="251" t="s">
        <v>278</v>
      </c>
      <c r="D111" s="248">
        <v>96828</v>
      </c>
      <c r="E111" s="248">
        <v>90500</v>
      </c>
      <c r="F111" s="248">
        <v>68744.64</v>
      </c>
      <c r="G111" s="252"/>
      <c r="H111" s="252"/>
      <c r="I111" s="252">
        <f>F111</f>
        <v>68744.64</v>
      </c>
      <c r="J111" s="252">
        <f>D111-I111</f>
        <v>28083.36</v>
      </c>
      <c r="K111" s="204" t="e">
        <f>E107-I107</f>
        <v>#REF!</v>
      </c>
    </row>
    <row r="112" spans="1:11" s="37" customFormat="1" ht="15" customHeight="1" thickBot="1">
      <c r="A112" s="259"/>
      <c r="B112" s="254"/>
      <c r="C112" s="246"/>
      <c r="D112" s="247"/>
      <c r="E112" s="247"/>
      <c r="F112" s="247"/>
      <c r="G112" s="256"/>
      <c r="H112" s="256"/>
      <c r="I112" s="256"/>
      <c r="J112" s="256"/>
      <c r="K112" s="206">
        <f>E108-I108</f>
        <v>-87167.7</v>
      </c>
    </row>
    <row r="113" spans="1:11" s="30" customFormat="1" ht="44.25" customHeight="1" thickBot="1">
      <c r="A113" s="239" t="s">
        <v>469</v>
      </c>
      <c r="B113" s="262"/>
      <c r="C113" s="241" t="s">
        <v>272</v>
      </c>
      <c r="D113" s="242">
        <f>D114+D115+D116+D117+D118+D119+D120</f>
        <v>1252719.2999999998</v>
      </c>
      <c r="E113" s="242" t="e">
        <f>E114+#REF!+E115+E116+E117+E118+E119+#REF!+#REF!</f>
        <v>#REF!</v>
      </c>
      <c r="F113" s="242">
        <f>F114+F115+F116+F117+F118+F119+F120</f>
        <v>807504.7599999999</v>
      </c>
      <c r="G113" s="242"/>
      <c r="H113" s="242"/>
      <c r="I113" s="242">
        <f>F113</f>
        <v>807504.7599999999</v>
      </c>
      <c r="J113" s="242">
        <f aca="true" t="shared" si="5" ref="J113:J119">D113-I113</f>
        <v>445214.5399999999</v>
      </c>
      <c r="K113" s="207"/>
    </row>
    <row r="114" spans="1:11" s="30" customFormat="1" ht="15" customHeight="1" thickBot="1">
      <c r="A114" s="245" t="s">
        <v>106</v>
      </c>
      <c r="B114" s="264"/>
      <c r="C114" s="251" t="s">
        <v>273</v>
      </c>
      <c r="D114" s="248">
        <v>10000</v>
      </c>
      <c r="E114" s="248">
        <v>12163.13</v>
      </c>
      <c r="F114" s="248">
        <v>2700</v>
      </c>
      <c r="G114" s="252"/>
      <c r="H114" s="252"/>
      <c r="I114" s="252">
        <f>F114</f>
        <v>2700</v>
      </c>
      <c r="J114" s="252">
        <f t="shared" si="5"/>
        <v>7300</v>
      </c>
      <c r="K114" s="204">
        <f>E110-I110</f>
        <v>21755.36</v>
      </c>
    </row>
    <row r="115" spans="1:11" s="37" customFormat="1" ht="15" customHeight="1" thickBot="1">
      <c r="A115" s="245" t="s">
        <v>115</v>
      </c>
      <c r="B115" s="258"/>
      <c r="C115" s="251" t="s">
        <v>270</v>
      </c>
      <c r="D115" s="248">
        <v>231126</v>
      </c>
      <c r="E115" s="248">
        <v>144961.47</v>
      </c>
      <c r="F115" s="248">
        <v>110747.65</v>
      </c>
      <c r="G115" s="252"/>
      <c r="H115" s="252"/>
      <c r="I115" s="252">
        <v>61670.31</v>
      </c>
      <c r="J115" s="252">
        <f t="shared" si="5"/>
        <v>169455.69</v>
      </c>
      <c r="K115" s="206">
        <f>E111-I111</f>
        <v>21755.36</v>
      </c>
    </row>
    <row r="116" spans="1:11" s="30" customFormat="1" ht="15.75" customHeight="1" thickBot="1">
      <c r="A116" s="245" t="s">
        <v>152</v>
      </c>
      <c r="B116" s="258"/>
      <c r="C116" s="251" t="s">
        <v>269</v>
      </c>
      <c r="D116" s="248">
        <v>196000</v>
      </c>
      <c r="E116" s="248">
        <v>173806.43</v>
      </c>
      <c r="F116" s="248">
        <v>150028.81</v>
      </c>
      <c r="G116" s="252"/>
      <c r="H116" s="252"/>
      <c r="I116" s="252">
        <f>F116</f>
        <v>150028.81</v>
      </c>
      <c r="J116" s="252">
        <f t="shared" si="5"/>
        <v>45971.19</v>
      </c>
      <c r="K116" s="207"/>
    </row>
    <row r="117" spans="1:11" s="30" customFormat="1" ht="16.5" customHeight="1" thickBot="1">
      <c r="A117" s="245" t="s">
        <v>110</v>
      </c>
      <c r="B117" s="245"/>
      <c r="C117" s="251" t="s">
        <v>268</v>
      </c>
      <c r="D117" s="248">
        <v>491973.16</v>
      </c>
      <c r="E117" s="248">
        <v>421722.07</v>
      </c>
      <c r="F117" s="248">
        <v>295124.01</v>
      </c>
      <c r="G117" s="252"/>
      <c r="H117" s="252"/>
      <c r="I117" s="252">
        <f>F117</f>
        <v>295124.01</v>
      </c>
      <c r="J117" s="252">
        <f t="shared" si="5"/>
        <v>196849.14999999997</v>
      </c>
      <c r="K117" s="204" t="e">
        <f aca="true" t="shared" si="6" ref="K117:K123">E113-I113</f>
        <v>#REF!</v>
      </c>
    </row>
    <row r="118" spans="1:11" s="37" customFormat="1" ht="15" customHeight="1" thickBot="1">
      <c r="A118" s="245" t="s">
        <v>127</v>
      </c>
      <c r="B118" s="245"/>
      <c r="C118" s="251" t="s">
        <v>395</v>
      </c>
      <c r="D118" s="248">
        <v>9500</v>
      </c>
      <c r="E118" s="248">
        <v>22041.8</v>
      </c>
      <c r="F118" s="248">
        <v>875.2</v>
      </c>
      <c r="G118" s="252"/>
      <c r="H118" s="252"/>
      <c r="I118" s="252">
        <f>F118</f>
        <v>875.2</v>
      </c>
      <c r="J118" s="252">
        <f t="shared" si="5"/>
        <v>8624.8</v>
      </c>
      <c r="K118" s="206">
        <f t="shared" si="6"/>
        <v>9463.13</v>
      </c>
    </row>
    <row r="119" spans="1:11" s="30" customFormat="1" ht="15" customHeight="1" thickBot="1">
      <c r="A119" s="245" t="s">
        <v>127</v>
      </c>
      <c r="B119" s="303"/>
      <c r="C119" s="251" t="s">
        <v>417</v>
      </c>
      <c r="D119" s="248">
        <v>104871</v>
      </c>
      <c r="E119" s="248">
        <v>3319.34</v>
      </c>
      <c r="F119" s="248">
        <v>100176</v>
      </c>
      <c r="G119" s="252"/>
      <c r="H119" s="252"/>
      <c r="I119" s="252">
        <f>F119</f>
        <v>100176</v>
      </c>
      <c r="J119" s="252">
        <f t="shared" si="5"/>
        <v>4695</v>
      </c>
      <c r="K119" s="206">
        <f t="shared" si="6"/>
        <v>83291.16</v>
      </c>
    </row>
    <row r="120" spans="1:11" s="30" customFormat="1" ht="15" customHeight="1" thickBot="1">
      <c r="A120" s="245" t="s">
        <v>130</v>
      </c>
      <c r="B120" s="303"/>
      <c r="C120" s="251" t="s">
        <v>396</v>
      </c>
      <c r="D120" s="248">
        <v>209249.14</v>
      </c>
      <c r="E120" s="248">
        <v>3319.34</v>
      </c>
      <c r="F120" s="248">
        <v>147853.09</v>
      </c>
      <c r="G120" s="252"/>
      <c r="H120" s="252"/>
      <c r="I120" s="252">
        <f>F120</f>
        <v>147853.09</v>
      </c>
      <c r="J120" s="252">
        <f>D120-I120</f>
        <v>61396.05000000002</v>
      </c>
      <c r="K120" s="206">
        <f t="shared" si="6"/>
        <v>23777.619999999995</v>
      </c>
    </row>
    <row r="121" spans="1:11" s="37" customFormat="1" ht="15" customHeight="1" thickBot="1">
      <c r="A121" s="249"/>
      <c r="B121" s="250"/>
      <c r="C121" s="255"/>
      <c r="D121" s="248"/>
      <c r="E121" s="248"/>
      <c r="F121" s="248"/>
      <c r="G121" s="252"/>
      <c r="H121" s="252"/>
      <c r="I121" s="252"/>
      <c r="J121" s="252"/>
      <c r="K121" s="206">
        <f t="shared" si="6"/>
        <v>126598.06</v>
      </c>
    </row>
    <row r="122" spans="1:11" s="37" customFormat="1" ht="39.75" customHeight="1" thickBot="1">
      <c r="A122" s="239" t="s">
        <v>353</v>
      </c>
      <c r="B122" s="257"/>
      <c r="C122" s="241" t="s">
        <v>301</v>
      </c>
      <c r="D122" s="242">
        <f>D123+D124</f>
        <v>3602050</v>
      </c>
      <c r="E122" s="242">
        <f>E123+E124</f>
        <v>4351531.07</v>
      </c>
      <c r="F122" s="242">
        <f>F123+F124</f>
        <v>2969580.71</v>
      </c>
      <c r="G122" s="242"/>
      <c r="H122" s="242"/>
      <c r="I122" s="242">
        <f>F122</f>
        <v>2969580.71</v>
      </c>
      <c r="J122" s="242">
        <f>D122-I122</f>
        <v>632469.29</v>
      </c>
      <c r="K122" s="206">
        <f t="shared" si="6"/>
        <v>21166.6</v>
      </c>
    </row>
    <row r="123" spans="1:11" s="37" customFormat="1" ht="15" customHeight="1" thickBot="1">
      <c r="A123" s="245" t="s">
        <v>104</v>
      </c>
      <c r="B123" s="258"/>
      <c r="C123" s="251" t="s">
        <v>302</v>
      </c>
      <c r="D123" s="248">
        <v>2678076.84</v>
      </c>
      <c r="E123" s="248">
        <v>3360264.79</v>
      </c>
      <c r="F123" s="248">
        <v>2259606.43</v>
      </c>
      <c r="G123" s="252"/>
      <c r="H123" s="252"/>
      <c r="I123" s="252">
        <f>F123</f>
        <v>2259606.43</v>
      </c>
      <c r="J123" s="252">
        <f>D123-I123</f>
        <v>418470.4099999997</v>
      </c>
      <c r="K123" s="206">
        <f t="shared" si="6"/>
        <v>-96856.66</v>
      </c>
    </row>
    <row r="124" spans="1:11" s="37" customFormat="1" ht="15" customHeight="1" thickBot="1">
      <c r="A124" s="245" t="s">
        <v>108</v>
      </c>
      <c r="B124" s="258"/>
      <c r="C124" s="251" t="s">
        <v>303</v>
      </c>
      <c r="D124" s="248">
        <v>923973.16</v>
      </c>
      <c r="E124" s="248">
        <v>991266.28</v>
      </c>
      <c r="F124" s="248">
        <v>709974.28</v>
      </c>
      <c r="G124" s="252"/>
      <c r="H124" s="252"/>
      <c r="I124" s="252">
        <f>F124</f>
        <v>709974.28</v>
      </c>
      <c r="J124" s="252">
        <f>D124-I124</f>
        <v>213998.88</v>
      </c>
      <c r="K124" s="206">
        <f>E120-I120</f>
        <v>-144533.75</v>
      </c>
    </row>
    <row r="125" spans="1:11" s="37" customFormat="1" ht="18" customHeight="1" thickBot="1">
      <c r="A125" s="244"/>
      <c r="B125" s="258"/>
      <c r="C125" s="251"/>
      <c r="D125" s="247"/>
      <c r="E125" s="247"/>
      <c r="F125" s="247"/>
      <c r="G125" s="252"/>
      <c r="H125" s="252"/>
      <c r="I125" s="256"/>
      <c r="J125" s="256"/>
      <c r="K125" s="206"/>
    </row>
    <row r="126" spans="1:11" s="30" customFormat="1" ht="52.5" customHeight="1" thickBot="1">
      <c r="A126" s="239" t="s">
        <v>354</v>
      </c>
      <c r="B126" s="257"/>
      <c r="C126" s="241" t="s">
        <v>355</v>
      </c>
      <c r="D126" s="242">
        <f>D127</f>
        <v>213000</v>
      </c>
      <c r="E126" s="242">
        <v>24440.3</v>
      </c>
      <c r="F126" s="242">
        <f>F127</f>
        <v>176237.98</v>
      </c>
      <c r="G126" s="242"/>
      <c r="H126" s="242"/>
      <c r="I126" s="242">
        <f>F126</f>
        <v>176237.98</v>
      </c>
      <c r="J126" s="242">
        <f>D126-I126</f>
        <v>36762.01999999999</v>
      </c>
      <c r="K126" s="204">
        <f>E122-I122</f>
        <v>1381950.3600000003</v>
      </c>
    </row>
    <row r="127" spans="1:11" s="30" customFormat="1" ht="15.75" customHeight="1" thickBot="1">
      <c r="A127" s="245" t="s">
        <v>106</v>
      </c>
      <c r="B127" s="258"/>
      <c r="C127" s="251" t="s">
        <v>304</v>
      </c>
      <c r="D127" s="248">
        <v>213000</v>
      </c>
      <c r="E127" s="248">
        <v>24440.3</v>
      </c>
      <c r="F127" s="248">
        <v>176237.98</v>
      </c>
      <c r="G127" s="248"/>
      <c r="H127" s="248"/>
      <c r="I127" s="248">
        <f>F127</f>
        <v>176237.98</v>
      </c>
      <c r="J127" s="248">
        <f>D127-I127</f>
        <v>36762.01999999999</v>
      </c>
      <c r="K127" s="206">
        <f>E123-I123</f>
        <v>1100658.3599999999</v>
      </c>
    </row>
    <row r="128" spans="1:11" s="30" customFormat="1" ht="15" customHeight="1" thickBot="1">
      <c r="A128" s="244"/>
      <c r="B128" s="258"/>
      <c r="C128" s="246"/>
      <c r="D128" s="247"/>
      <c r="E128" s="247"/>
      <c r="F128" s="247"/>
      <c r="G128" s="247"/>
      <c r="H128" s="247"/>
      <c r="I128" s="247"/>
      <c r="J128" s="247"/>
      <c r="K128" s="206">
        <f>E124-I124</f>
        <v>281292</v>
      </c>
    </row>
    <row r="129" spans="1:11" s="30" customFormat="1" ht="40.5" customHeight="1" thickBot="1">
      <c r="A129" s="239" t="s">
        <v>356</v>
      </c>
      <c r="B129" s="257"/>
      <c r="C129" s="241" t="s">
        <v>357</v>
      </c>
      <c r="D129" s="242">
        <f>D130</f>
        <v>29785</v>
      </c>
      <c r="E129" s="242">
        <v>28898.92</v>
      </c>
      <c r="F129" s="242">
        <f>F130</f>
        <v>14148.54</v>
      </c>
      <c r="G129" s="242"/>
      <c r="H129" s="242"/>
      <c r="I129" s="242">
        <f>F129</f>
        <v>14148.54</v>
      </c>
      <c r="J129" s="242">
        <f>D129-I129</f>
        <v>15636.46</v>
      </c>
      <c r="K129" s="207"/>
    </row>
    <row r="130" spans="1:11" s="30" customFormat="1" ht="15.75" customHeight="1" thickBot="1">
      <c r="A130" s="245" t="s">
        <v>112</v>
      </c>
      <c r="B130" s="258"/>
      <c r="C130" s="251" t="s">
        <v>305</v>
      </c>
      <c r="D130" s="248">
        <v>29785</v>
      </c>
      <c r="E130" s="248">
        <v>28898.92</v>
      </c>
      <c r="F130" s="248">
        <v>14148.54</v>
      </c>
      <c r="G130" s="248"/>
      <c r="H130" s="248"/>
      <c r="I130" s="248">
        <f>F130</f>
        <v>14148.54</v>
      </c>
      <c r="J130" s="248">
        <f>D130-I130</f>
        <v>15636.46</v>
      </c>
      <c r="K130" s="206"/>
    </row>
    <row r="131" spans="1:11" s="232" customFormat="1" ht="17.25" customHeight="1" thickBot="1">
      <c r="A131" s="245"/>
      <c r="B131" s="258"/>
      <c r="C131" s="251"/>
      <c r="D131" s="248"/>
      <c r="E131" s="248"/>
      <c r="F131" s="248"/>
      <c r="G131" s="247"/>
      <c r="H131" s="247"/>
      <c r="I131" s="248"/>
      <c r="J131" s="248"/>
      <c r="K131" s="230">
        <f>E127-I127</f>
        <v>-151797.68000000002</v>
      </c>
    </row>
    <row r="132" spans="1:11" s="232" customFormat="1" ht="40.5" customHeight="1" thickBot="1">
      <c r="A132" s="239" t="s">
        <v>358</v>
      </c>
      <c r="B132" s="257"/>
      <c r="C132" s="241" t="s">
        <v>306</v>
      </c>
      <c r="D132" s="242">
        <f>D133+D134+D138+D135+D137+D139</f>
        <v>1586296.03</v>
      </c>
      <c r="E132" s="242">
        <f aca="true" t="shared" si="7" ref="E132:J132">E133+E134+E138+E135+E137+E139</f>
        <v>1174859.64</v>
      </c>
      <c r="F132" s="242">
        <f>F133+F134+F138+F135+F137+F139</f>
        <v>621748.06</v>
      </c>
      <c r="G132" s="242">
        <f t="shared" si="7"/>
        <v>0</v>
      </c>
      <c r="H132" s="242">
        <f t="shared" si="7"/>
        <v>0</v>
      </c>
      <c r="I132" s="242">
        <f t="shared" si="7"/>
        <v>621748.06</v>
      </c>
      <c r="J132" s="242">
        <f t="shared" si="7"/>
        <v>964547.9700000001</v>
      </c>
      <c r="K132" s="230"/>
    </row>
    <row r="133" spans="1:11" s="30" customFormat="1" ht="15" customHeight="1" thickBot="1">
      <c r="A133" s="245" t="s">
        <v>115</v>
      </c>
      <c r="B133" s="258"/>
      <c r="C133" s="251" t="s">
        <v>307</v>
      </c>
      <c r="D133" s="248">
        <v>966767.98</v>
      </c>
      <c r="E133" s="248">
        <v>839967.48</v>
      </c>
      <c r="F133" s="248">
        <v>383753.71</v>
      </c>
      <c r="G133" s="252"/>
      <c r="H133" s="252"/>
      <c r="I133" s="252">
        <f aca="true" t="shared" si="8" ref="I133:I139">F133</f>
        <v>383753.71</v>
      </c>
      <c r="J133" s="252">
        <f aca="true" t="shared" si="9" ref="J133:J139">D133-I133</f>
        <v>583014.27</v>
      </c>
      <c r="K133" s="204">
        <f>E129-I129</f>
        <v>14750.379999999997</v>
      </c>
    </row>
    <row r="134" spans="1:11" s="232" customFormat="1" ht="18.75" customHeight="1" thickBot="1">
      <c r="A134" s="245" t="s">
        <v>129</v>
      </c>
      <c r="B134" s="258"/>
      <c r="C134" s="251" t="s">
        <v>308</v>
      </c>
      <c r="D134" s="248">
        <v>383428.05</v>
      </c>
      <c r="E134" s="248">
        <v>197963.24</v>
      </c>
      <c r="F134" s="248">
        <v>89215.73</v>
      </c>
      <c r="G134" s="252"/>
      <c r="H134" s="252"/>
      <c r="I134" s="252">
        <f t="shared" si="8"/>
        <v>89215.73</v>
      </c>
      <c r="J134" s="252">
        <f t="shared" si="9"/>
        <v>294212.32</v>
      </c>
      <c r="K134" s="230">
        <f>E130-I130</f>
        <v>14750.379999999997</v>
      </c>
    </row>
    <row r="135" spans="1:11" s="30" customFormat="1" ht="1.5" customHeight="1" hidden="1">
      <c r="A135" s="245" t="s">
        <v>110</v>
      </c>
      <c r="B135" s="258"/>
      <c r="C135" s="251" t="s">
        <v>309</v>
      </c>
      <c r="D135" s="248">
        <v>131600</v>
      </c>
      <c r="E135" s="248">
        <v>45958.22</v>
      </c>
      <c r="F135" s="248">
        <v>104746.06</v>
      </c>
      <c r="G135" s="252"/>
      <c r="H135" s="252"/>
      <c r="I135" s="252">
        <f t="shared" si="8"/>
        <v>104746.06</v>
      </c>
      <c r="J135" s="252">
        <f t="shared" si="9"/>
        <v>26853.940000000002</v>
      </c>
      <c r="K135" s="206"/>
    </row>
    <row r="136" spans="1:11" s="232" customFormat="1" ht="18.75" customHeight="1" thickBot="1">
      <c r="A136" s="245" t="s">
        <v>110</v>
      </c>
      <c r="B136" s="258"/>
      <c r="C136" s="251" t="s">
        <v>309</v>
      </c>
      <c r="D136" s="248">
        <v>131600</v>
      </c>
      <c r="E136" s="248">
        <v>197963.24</v>
      </c>
      <c r="F136" s="248">
        <v>104746.06</v>
      </c>
      <c r="G136" s="252"/>
      <c r="H136" s="252"/>
      <c r="I136" s="252">
        <f>F136</f>
        <v>104746.06</v>
      </c>
      <c r="J136" s="252">
        <f>D136-I136</f>
        <v>26853.940000000002</v>
      </c>
      <c r="K136" s="230">
        <f>E132-I132</f>
        <v>553111.5799999998</v>
      </c>
    </row>
    <row r="137" spans="1:11" s="30" customFormat="1" ht="17.25" customHeight="1" thickBot="1">
      <c r="A137" s="245" t="s">
        <v>127</v>
      </c>
      <c r="B137" s="264"/>
      <c r="C137" s="251" t="s">
        <v>310</v>
      </c>
      <c r="D137" s="248">
        <v>34244.58</v>
      </c>
      <c r="E137" s="248">
        <v>36166.8</v>
      </c>
      <c r="F137" s="248">
        <v>29185.56</v>
      </c>
      <c r="G137" s="252"/>
      <c r="H137" s="252"/>
      <c r="I137" s="252">
        <f t="shared" si="8"/>
        <v>29185.56</v>
      </c>
      <c r="J137" s="252">
        <f t="shared" si="9"/>
        <v>5059.02</v>
      </c>
      <c r="K137" s="208"/>
    </row>
    <row r="138" spans="1:13" s="30" customFormat="1" ht="17.25" customHeight="1" thickBot="1">
      <c r="A138" s="245" t="s">
        <v>127</v>
      </c>
      <c r="B138" s="264"/>
      <c r="C138" s="251" t="s">
        <v>446</v>
      </c>
      <c r="D138" s="248">
        <v>4700</v>
      </c>
      <c r="E138" s="248"/>
      <c r="F138" s="248">
        <v>4700</v>
      </c>
      <c r="G138" s="252"/>
      <c r="H138" s="252"/>
      <c r="I138" s="252">
        <f t="shared" si="8"/>
        <v>4700</v>
      </c>
      <c r="J138" s="252">
        <f t="shared" si="9"/>
        <v>0</v>
      </c>
      <c r="K138" s="204">
        <f>E132-I132</f>
        <v>553111.5799999998</v>
      </c>
      <c r="M138" s="296"/>
    </row>
    <row r="139" spans="1:11" s="30" customFormat="1" ht="15" customHeight="1" thickBot="1">
      <c r="A139" s="245" t="s">
        <v>130</v>
      </c>
      <c r="B139" s="258"/>
      <c r="C139" s="251" t="s">
        <v>311</v>
      </c>
      <c r="D139" s="248">
        <v>65555.42</v>
      </c>
      <c r="E139" s="248">
        <v>54803.9</v>
      </c>
      <c r="F139" s="248">
        <v>10147</v>
      </c>
      <c r="G139" s="256"/>
      <c r="H139" s="256"/>
      <c r="I139" s="252">
        <f t="shared" si="8"/>
        <v>10147</v>
      </c>
      <c r="J139" s="252">
        <f t="shared" si="9"/>
        <v>55408.42</v>
      </c>
      <c r="K139" s="206">
        <f>E133-I133</f>
        <v>456213.76999999996</v>
      </c>
    </row>
    <row r="140" spans="1:11" s="30" customFormat="1" ht="15" customHeight="1" thickBot="1">
      <c r="A140" s="245"/>
      <c r="B140" s="258"/>
      <c r="C140" s="251"/>
      <c r="D140" s="248"/>
      <c r="E140" s="248"/>
      <c r="F140" s="248"/>
      <c r="G140" s="256"/>
      <c r="H140" s="256"/>
      <c r="I140" s="252"/>
      <c r="J140" s="252"/>
      <c r="K140" s="206">
        <f>E134-I134</f>
        <v>108747.51</v>
      </c>
    </row>
    <row r="141" spans="1:11" s="30" customFormat="1" ht="41.25" customHeight="1" thickBot="1">
      <c r="A141" s="239" t="s">
        <v>445</v>
      </c>
      <c r="B141" s="257"/>
      <c r="C141" s="241" t="s">
        <v>327</v>
      </c>
      <c r="D141" s="242">
        <f aca="true" t="shared" si="10" ref="D141:I141">D142+D145+D143+D144</f>
        <v>215000</v>
      </c>
      <c r="E141" s="242">
        <f t="shared" si="10"/>
        <v>707774.1</v>
      </c>
      <c r="F141" s="242">
        <f t="shared" si="10"/>
        <v>75000</v>
      </c>
      <c r="G141" s="242">
        <f t="shared" si="10"/>
        <v>0</v>
      </c>
      <c r="H141" s="242">
        <f t="shared" si="10"/>
        <v>0</v>
      </c>
      <c r="I141" s="242">
        <f t="shared" si="10"/>
        <v>75000</v>
      </c>
      <c r="J141" s="242">
        <f>D141-I141</f>
        <v>140000</v>
      </c>
      <c r="K141" s="206">
        <f>E135-I135</f>
        <v>-58787.84</v>
      </c>
    </row>
    <row r="142" spans="1:11" s="37" customFormat="1" ht="15" customHeight="1" thickBot="1">
      <c r="A142" s="245" t="s">
        <v>104</v>
      </c>
      <c r="B142" s="258"/>
      <c r="C142" s="251" t="s">
        <v>312</v>
      </c>
      <c r="D142" s="248">
        <v>11520.7</v>
      </c>
      <c r="E142" s="248">
        <v>298849.19</v>
      </c>
      <c r="F142" s="248">
        <v>11520.7</v>
      </c>
      <c r="G142" s="256"/>
      <c r="H142" s="256"/>
      <c r="I142" s="252">
        <f>F142</f>
        <v>11520.7</v>
      </c>
      <c r="J142" s="252">
        <f>D142-I142</f>
        <v>0</v>
      </c>
      <c r="K142" s="206">
        <f>E137-I137</f>
        <v>6981.240000000002</v>
      </c>
    </row>
    <row r="143" spans="1:11" s="37" customFormat="1" ht="15" customHeight="1" thickBot="1">
      <c r="A143" s="245" t="s">
        <v>108</v>
      </c>
      <c r="B143" s="258"/>
      <c r="C143" s="251" t="s">
        <v>313</v>
      </c>
      <c r="D143" s="248">
        <v>3479.3</v>
      </c>
      <c r="E143" s="248">
        <v>298849.19</v>
      </c>
      <c r="F143" s="248">
        <v>3479.3</v>
      </c>
      <c r="G143" s="256"/>
      <c r="H143" s="256"/>
      <c r="I143" s="252">
        <f>F143</f>
        <v>3479.3</v>
      </c>
      <c r="J143" s="252">
        <f>D143-I143</f>
        <v>0</v>
      </c>
      <c r="K143" s="206"/>
    </row>
    <row r="144" spans="1:11" s="37" customFormat="1" ht="15" customHeight="1" thickBot="1">
      <c r="A144" s="245" t="s">
        <v>127</v>
      </c>
      <c r="B144" s="258"/>
      <c r="C144" s="251" t="s">
        <v>470</v>
      </c>
      <c r="D144" s="248">
        <v>198000</v>
      </c>
      <c r="E144" s="248">
        <v>55037.86</v>
      </c>
      <c r="F144" s="248">
        <v>59400</v>
      </c>
      <c r="G144" s="256"/>
      <c r="H144" s="256"/>
      <c r="I144" s="252">
        <f>F144</f>
        <v>59400</v>
      </c>
      <c r="J144" s="252">
        <f>D144-I144</f>
        <v>138600</v>
      </c>
      <c r="K144" s="206"/>
    </row>
    <row r="145" spans="1:11" s="30" customFormat="1" ht="13.5" customHeight="1" thickBot="1">
      <c r="A145" s="245" t="s">
        <v>127</v>
      </c>
      <c r="B145" s="258"/>
      <c r="C145" s="251" t="s">
        <v>452</v>
      </c>
      <c r="D145" s="248">
        <v>2000</v>
      </c>
      <c r="E145" s="248">
        <v>55037.86</v>
      </c>
      <c r="F145" s="248">
        <v>600</v>
      </c>
      <c r="G145" s="256"/>
      <c r="H145" s="256"/>
      <c r="I145" s="252">
        <f>F145</f>
        <v>600</v>
      </c>
      <c r="J145" s="252">
        <f>D145-I145</f>
        <v>1400</v>
      </c>
      <c r="K145" s="206">
        <f>E139-I139</f>
        <v>44656.9</v>
      </c>
    </row>
    <row r="146" spans="1:11" s="30" customFormat="1" ht="14.25" customHeight="1" thickBot="1">
      <c r="A146" s="259"/>
      <c r="B146" s="254"/>
      <c r="C146" s="260"/>
      <c r="D146" s="247"/>
      <c r="E146" s="247"/>
      <c r="F146" s="247"/>
      <c r="G146" s="256"/>
      <c r="H146" s="256"/>
      <c r="I146" s="256"/>
      <c r="J146" s="256"/>
      <c r="K146" s="206"/>
    </row>
    <row r="147" spans="1:11" s="30" customFormat="1" ht="45" customHeight="1" thickBot="1">
      <c r="A147" s="239" t="s">
        <v>359</v>
      </c>
      <c r="B147" s="257"/>
      <c r="C147" s="241" t="s">
        <v>327</v>
      </c>
      <c r="D147" s="242">
        <f>D148+D149</f>
        <v>454000</v>
      </c>
      <c r="E147" s="242">
        <f>E148+E149</f>
        <v>353887.05</v>
      </c>
      <c r="F147" s="242">
        <f>F148+F149</f>
        <v>240628.2</v>
      </c>
      <c r="G147" s="242"/>
      <c r="H147" s="242"/>
      <c r="I147" s="242">
        <f>F147</f>
        <v>240628.2</v>
      </c>
      <c r="J147" s="242">
        <f>D147-I147</f>
        <v>213371.8</v>
      </c>
      <c r="K147" s="204">
        <f>E141-I141</f>
        <v>632774.1</v>
      </c>
    </row>
    <row r="148" spans="1:11" s="30" customFormat="1" ht="15" customHeight="1" thickBot="1">
      <c r="A148" s="245" t="s">
        <v>104</v>
      </c>
      <c r="B148" s="258"/>
      <c r="C148" s="251" t="s">
        <v>312</v>
      </c>
      <c r="D148" s="248">
        <v>348200</v>
      </c>
      <c r="E148" s="248">
        <v>298849.19</v>
      </c>
      <c r="F148" s="248">
        <v>207499.94</v>
      </c>
      <c r="G148" s="256"/>
      <c r="H148" s="256"/>
      <c r="I148" s="252">
        <f>F148</f>
        <v>207499.94</v>
      </c>
      <c r="J148" s="252">
        <f>D148-I148</f>
        <v>140700.06</v>
      </c>
      <c r="K148" s="206">
        <f>E142-I142</f>
        <v>287328.49</v>
      </c>
    </row>
    <row r="149" spans="1:11" s="30" customFormat="1" ht="15" customHeight="1" thickBot="1">
      <c r="A149" s="245" t="s">
        <v>108</v>
      </c>
      <c r="B149" s="258"/>
      <c r="C149" s="251" t="s">
        <v>313</v>
      </c>
      <c r="D149" s="248">
        <v>105800</v>
      </c>
      <c r="E149" s="248">
        <v>55037.86</v>
      </c>
      <c r="F149" s="248">
        <v>33128.26</v>
      </c>
      <c r="G149" s="256"/>
      <c r="H149" s="256"/>
      <c r="I149" s="252">
        <f>F149</f>
        <v>33128.26</v>
      </c>
      <c r="J149" s="252">
        <f>D149-I149</f>
        <v>72671.73999999999</v>
      </c>
      <c r="K149" s="206">
        <f>E143-I143</f>
        <v>295369.89</v>
      </c>
    </row>
    <row r="150" spans="1:11" s="30" customFormat="1" ht="15" customHeight="1" thickBot="1">
      <c r="A150" s="249"/>
      <c r="B150" s="254"/>
      <c r="C150" s="255"/>
      <c r="D150" s="248"/>
      <c r="E150" s="248"/>
      <c r="F150" s="248"/>
      <c r="G150" s="256"/>
      <c r="H150" s="256"/>
      <c r="I150" s="252"/>
      <c r="J150" s="252"/>
      <c r="K150" s="206">
        <f>E145-I145</f>
        <v>54437.86</v>
      </c>
    </row>
    <row r="151" spans="1:11" s="30" customFormat="1" ht="42" customHeight="1" thickBot="1">
      <c r="A151" s="239" t="s">
        <v>360</v>
      </c>
      <c r="B151" s="257"/>
      <c r="C151" s="241" t="s">
        <v>361</v>
      </c>
      <c r="D151" s="242">
        <f>D152</f>
        <v>1900</v>
      </c>
      <c r="E151" s="242" t="e">
        <f>E152</f>
        <v>#REF!</v>
      </c>
      <c r="F151" s="242">
        <f>F152</f>
        <v>401.38</v>
      </c>
      <c r="G151" s="242"/>
      <c r="H151" s="242"/>
      <c r="I151" s="242">
        <f>F151</f>
        <v>401.38</v>
      </c>
      <c r="J151" s="242">
        <f>D151-I151</f>
        <v>1498.62</v>
      </c>
      <c r="K151" s="207"/>
    </row>
    <row r="152" spans="1:11" s="232" customFormat="1" ht="17.25" customHeight="1" thickBot="1">
      <c r="A152" s="245" t="s">
        <v>110</v>
      </c>
      <c r="B152" s="258"/>
      <c r="C152" s="251" t="s">
        <v>314</v>
      </c>
      <c r="D152" s="248">
        <v>1900</v>
      </c>
      <c r="E152" s="248" t="e">
        <f>#REF!</f>
        <v>#REF!</v>
      </c>
      <c r="F152" s="248">
        <v>401.38</v>
      </c>
      <c r="G152" s="248"/>
      <c r="H152" s="248"/>
      <c r="I152" s="248">
        <f>F152</f>
        <v>401.38</v>
      </c>
      <c r="J152" s="248">
        <f>D152-I152</f>
        <v>1498.62</v>
      </c>
      <c r="K152" s="230"/>
    </row>
    <row r="153" spans="1:11" s="30" customFormat="1" ht="15.75" customHeight="1" thickBot="1">
      <c r="A153" s="245"/>
      <c r="B153" s="258"/>
      <c r="C153" s="251"/>
      <c r="D153" s="248"/>
      <c r="E153" s="248"/>
      <c r="F153" s="248"/>
      <c r="G153" s="248"/>
      <c r="H153" s="248"/>
      <c r="I153" s="248"/>
      <c r="J153" s="248"/>
      <c r="K153" s="204"/>
    </row>
    <row r="154" spans="1:11" s="30" customFormat="1" ht="39" customHeight="1" thickBot="1">
      <c r="A154" s="239" t="s">
        <v>453</v>
      </c>
      <c r="B154" s="257"/>
      <c r="C154" s="241" t="s">
        <v>454</v>
      </c>
      <c r="D154" s="242">
        <f>D155+D156</f>
        <v>342952</v>
      </c>
      <c r="E154" s="242">
        <f>E155+E156</f>
        <v>353887.05</v>
      </c>
      <c r="F154" s="242">
        <f>F155+F156</f>
        <v>176231.46</v>
      </c>
      <c r="G154" s="242"/>
      <c r="H154" s="242"/>
      <c r="I154" s="242">
        <f>F154</f>
        <v>176231.46</v>
      </c>
      <c r="J154" s="242">
        <f>D154-I154</f>
        <v>166720.54</v>
      </c>
      <c r="K154" s="206">
        <f>E148-I148</f>
        <v>91349.25</v>
      </c>
    </row>
    <row r="155" spans="1:11" s="30" customFormat="1" ht="15" customHeight="1" thickBot="1">
      <c r="A155" s="245" t="s">
        <v>104</v>
      </c>
      <c r="B155" s="258"/>
      <c r="C155" s="251" t="s">
        <v>387</v>
      </c>
      <c r="D155" s="248">
        <v>263352</v>
      </c>
      <c r="E155" s="248">
        <v>298849.19</v>
      </c>
      <c r="F155" s="248">
        <v>140129.46</v>
      </c>
      <c r="G155" s="256"/>
      <c r="H155" s="256"/>
      <c r="I155" s="252">
        <f>F155</f>
        <v>140129.46</v>
      </c>
      <c r="J155" s="252">
        <f>D155-I155</f>
        <v>123222.54000000001</v>
      </c>
      <c r="K155" s="206">
        <f>E149-I149</f>
        <v>21909.6</v>
      </c>
    </row>
    <row r="156" spans="1:11" s="30" customFormat="1" ht="15.75" customHeight="1" thickBot="1">
      <c r="A156" s="245" t="s">
        <v>108</v>
      </c>
      <c r="B156" s="258"/>
      <c r="C156" s="251" t="s">
        <v>388</v>
      </c>
      <c r="D156" s="248">
        <v>79600</v>
      </c>
      <c r="E156" s="248">
        <v>55037.86</v>
      </c>
      <c r="F156" s="248">
        <v>36102</v>
      </c>
      <c r="G156" s="256"/>
      <c r="H156" s="256"/>
      <c r="I156" s="252">
        <f>F156</f>
        <v>36102</v>
      </c>
      <c r="J156" s="252">
        <f>D156-I156</f>
        <v>43498</v>
      </c>
      <c r="K156" s="206"/>
    </row>
    <row r="157" spans="1:11" s="232" customFormat="1" ht="15" customHeight="1" thickBot="1">
      <c r="A157" s="245"/>
      <c r="B157" s="258"/>
      <c r="C157" s="251"/>
      <c r="D157" s="248"/>
      <c r="E157" s="248"/>
      <c r="F157" s="248"/>
      <c r="G157" s="248"/>
      <c r="H157" s="248"/>
      <c r="I157" s="248"/>
      <c r="J157" s="248"/>
      <c r="K157" s="230" t="e">
        <f>#REF!-#REF!</f>
        <v>#REF!</v>
      </c>
    </row>
    <row r="158" spans="1:11" s="30" customFormat="1" ht="15" customHeight="1" hidden="1">
      <c r="A158" s="240" t="s">
        <v>130</v>
      </c>
      <c r="B158" s="301"/>
      <c r="C158" s="300" t="s">
        <v>206</v>
      </c>
      <c r="D158" s="243">
        <v>0</v>
      </c>
      <c r="E158" s="243">
        <v>0</v>
      </c>
      <c r="F158" s="243">
        <v>0</v>
      </c>
      <c r="G158" s="243"/>
      <c r="H158" s="243"/>
      <c r="I158" s="243">
        <f>F158</f>
        <v>0</v>
      </c>
      <c r="J158" s="243">
        <f>D158-I158</f>
        <v>0</v>
      </c>
      <c r="K158" s="204">
        <f>E155-I155</f>
        <v>158719.73</v>
      </c>
    </row>
    <row r="159" spans="1:11" s="30" customFormat="1" ht="15" customHeight="1" hidden="1">
      <c r="A159" s="240"/>
      <c r="B159" s="301"/>
      <c r="C159" s="300"/>
      <c r="D159" s="243"/>
      <c r="E159" s="243"/>
      <c r="F159" s="243"/>
      <c r="G159" s="243"/>
      <c r="H159" s="243"/>
      <c r="I159" s="243"/>
      <c r="J159" s="243"/>
      <c r="K159" s="206">
        <f>E156-I156</f>
        <v>18935.86</v>
      </c>
    </row>
    <row r="160" spans="1:11" s="37" customFormat="1" ht="15" customHeight="1" hidden="1">
      <c r="A160" s="239" t="s">
        <v>362</v>
      </c>
      <c r="B160" s="257"/>
      <c r="C160" s="241" t="s">
        <v>386</v>
      </c>
      <c r="D160" s="242">
        <f>D161+D162</f>
        <v>342952</v>
      </c>
      <c r="E160" s="242">
        <f>E161+E162</f>
        <v>284763.99</v>
      </c>
      <c r="F160" s="242">
        <f>F161+F162</f>
        <v>116789.8</v>
      </c>
      <c r="G160" s="242"/>
      <c r="H160" s="242"/>
      <c r="I160" s="242">
        <f>F160</f>
        <v>116789.8</v>
      </c>
      <c r="J160" s="242">
        <f>D160-I160</f>
        <v>226162.2</v>
      </c>
      <c r="K160" s="206" t="e">
        <f>#REF!-#REF!</f>
        <v>#REF!</v>
      </c>
    </row>
    <row r="161" spans="1:11" s="30" customFormat="1" ht="15" customHeight="1" hidden="1">
      <c r="A161" s="240" t="s">
        <v>104</v>
      </c>
      <c r="B161" s="257"/>
      <c r="C161" s="300" t="s">
        <v>387</v>
      </c>
      <c r="D161" s="243">
        <v>263352</v>
      </c>
      <c r="E161" s="243">
        <v>195881.5</v>
      </c>
      <c r="F161" s="243">
        <v>93622.8</v>
      </c>
      <c r="G161" s="242"/>
      <c r="H161" s="242"/>
      <c r="I161" s="243">
        <f>F161</f>
        <v>93622.8</v>
      </c>
      <c r="J161" s="243">
        <f>D161-I161</f>
        <v>169729.2</v>
      </c>
      <c r="K161" s="206">
        <f>E157-I157</f>
        <v>0</v>
      </c>
    </row>
    <row r="162" spans="1:11" s="37" customFormat="1" ht="15" customHeight="1" hidden="1">
      <c r="A162" s="240" t="s">
        <v>108</v>
      </c>
      <c r="B162" s="257"/>
      <c r="C162" s="300" t="s">
        <v>388</v>
      </c>
      <c r="D162" s="243">
        <v>79600</v>
      </c>
      <c r="E162" s="243">
        <v>88882.49</v>
      </c>
      <c r="F162" s="243">
        <v>23167</v>
      </c>
      <c r="G162" s="242"/>
      <c r="H162" s="242"/>
      <c r="I162" s="243">
        <v>15865.48</v>
      </c>
      <c r="J162" s="243">
        <f>D162-I162</f>
        <v>63734.520000000004</v>
      </c>
      <c r="K162" s="206">
        <f>E158-I158</f>
        <v>0</v>
      </c>
    </row>
    <row r="163" spans="1:11" s="37" customFormat="1" ht="15" customHeight="1" hidden="1">
      <c r="A163" s="240"/>
      <c r="B163" s="257"/>
      <c r="C163" s="300"/>
      <c r="D163" s="243"/>
      <c r="E163" s="243"/>
      <c r="F163" s="243"/>
      <c r="G163" s="242"/>
      <c r="H163" s="242"/>
      <c r="I163" s="243"/>
      <c r="J163" s="243"/>
      <c r="K163" s="206"/>
    </row>
    <row r="164" spans="1:11" s="30" customFormat="1" ht="24" customHeight="1" thickBot="1">
      <c r="A164" s="239" t="s">
        <v>363</v>
      </c>
      <c r="B164" s="257"/>
      <c r="C164" s="241" t="s">
        <v>315</v>
      </c>
      <c r="D164" s="242">
        <f>D165</f>
        <v>1320</v>
      </c>
      <c r="E164" s="242" t="e">
        <f>E165+#REF!+#REF!</f>
        <v>#REF!</v>
      </c>
      <c r="F164" s="242">
        <f>F165</f>
        <v>229.17</v>
      </c>
      <c r="G164" s="242"/>
      <c r="H164" s="242"/>
      <c r="I164" s="242">
        <f>F164</f>
        <v>229.17</v>
      </c>
      <c r="J164" s="242">
        <f>D164-I164</f>
        <v>1090.83</v>
      </c>
      <c r="K164" s="204" t="e">
        <f>#REF!-#REF!</f>
        <v>#REF!</v>
      </c>
    </row>
    <row r="165" spans="1:11" s="30" customFormat="1" ht="17.25" customHeight="1" thickBot="1">
      <c r="A165" s="245" t="s">
        <v>110</v>
      </c>
      <c r="B165" s="258"/>
      <c r="C165" s="251" t="s">
        <v>316</v>
      </c>
      <c r="D165" s="248">
        <v>1320</v>
      </c>
      <c r="E165" s="248" t="e">
        <f>#REF!+#REF!+#REF!</f>
        <v>#REF!</v>
      </c>
      <c r="F165" s="248">
        <v>229.17</v>
      </c>
      <c r="G165" s="248"/>
      <c r="H165" s="248"/>
      <c r="I165" s="248">
        <f>F165</f>
        <v>229.17</v>
      </c>
      <c r="J165" s="248">
        <f>D165-I165</f>
        <v>1090.83</v>
      </c>
      <c r="K165" s="206">
        <f>E161-I161</f>
        <v>102258.7</v>
      </c>
    </row>
    <row r="166" spans="1:11" s="30" customFormat="1" ht="15" customHeight="1" thickBot="1">
      <c r="A166" s="259"/>
      <c r="B166" s="254"/>
      <c r="C166" s="260"/>
      <c r="D166" s="247"/>
      <c r="E166" s="247"/>
      <c r="F166" s="247"/>
      <c r="G166" s="256"/>
      <c r="H166" s="256"/>
      <c r="I166" s="256"/>
      <c r="J166" s="256"/>
      <c r="K166" s="206">
        <f>E162-I162</f>
        <v>73017.01000000001</v>
      </c>
    </row>
    <row r="167" spans="1:11" s="30" customFormat="1" ht="42" customHeight="1" thickBot="1">
      <c r="A167" s="239" t="s">
        <v>364</v>
      </c>
      <c r="B167" s="257"/>
      <c r="C167" s="241" t="s">
        <v>315</v>
      </c>
      <c r="D167" s="242">
        <f>D168+D169</f>
        <v>75000</v>
      </c>
      <c r="E167" s="242">
        <f>E168+E169</f>
        <v>20000</v>
      </c>
      <c r="F167" s="242">
        <f>F168+F169</f>
        <v>0</v>
      </c>
      <c r="G167" s="242"/>
      <c r="H167" s="242"/>
      <c r="I167" s="242">
        <f aca="true" t="shared" si="11" ref="I167:I172">F167</f>
        <v>0</v>
      </c>
      <c r="J167" s="242">
        <f>D167-I167</f>
        <v>75000</v>
      </c>
      <c r="K167" s="206"/>
    </row>
    <row r="168" spans="1:11" s="30" customFormat="1" ht="19.5" customHeight="1" thickBot="1">
      <c r="A168" s="245" t="s">
        <v>127</v>
      </c>
      <c r="B168" s="258"/>
      <c r="C168" s="251" t="s">
        <v>317</v>
      </c>
      <c r="D168" s="248">
        <v>10000</v>
      </c>
      <c r="E168" s="248">
        <v>10000</v>
      </c>
      <c r="F168" s="248">
        <v>0</v>
      </c>
      <c r="G168" s="256"/>
      <c r="H168" s="256"/>
      <c r="I168" s="252">
        <f t="shared" si="11"/>
        <v>0</v>
      </c>
      <c r="J168" s="252">
        <f>D168-I168</f>
        <v>10000</v>
      </c>
      <c r="K168" s="204" t="e">
        <f>E165-I165</f>
        <v>#REF!</v>
      </c>
    </row>
    <row r="169" spans="1:11" s="30" customFormat="1" ht="19.5" customHeight="1" thickBot="1">
      <c r="A169" s="245" t="s">
        <v>130</v>
      </c>
      <c r="B169" s="258"/>
      <c r="C169" s="251" t="s">
        <v>436</v>
      </c>
      <c r="D169" s="248">
        <v>65000</v>
      </c>
      <c r="E169" s="248">
        <v>10000</v>
      </c>
      <c r="F169" s="248">
        <v>0</v>
      </c>
      <c r="G169" s="256"/>
      <c r="H169" s="256"/>
      <c r="I169" s="252">
        <f t="shared" si="11"/>
        <v>0</v>
      </c>
      <c r="J169" s="252">
        <f>D169-I169</f>
        <v>65000</v>
      </c>
      <c r="K169" s="204">
        <f>E166-I166</f>
        <v>0</v>
      </c>
    </row>
    <row r="170" spans="1:11" s="30" customFormat="1" ht="15" customHeight="1" thickBot="1">
      <c r="A170" s="249"/>
      <c r="B170" s="254"/>
      <c r="C170" s="255"/>
      <c r="D170" s="248"/>
      <c r="E170" s="248">
        <v>10000</v>
      </c>
      <c r="F170" s="248"/>
      <c r="G170" s="256"/>
      <c r="H170" s="256"/>
      <c r="I170" s="252">
        <f t="shared" si="11"/>
        <v>0</v>
      </c>
      <c r="J170" s="252"/>
      <c r="K170" s="206" t="e">
        <f>#REF!-#REF!</f>
        <v>#REF!</v>
      </c>
    </row>
    <row r="171" spans="1:11" s="30" customFormat="1" ht="42" customHeight="1" thickBot="1">
      <c r="A171" s="239" t="s">
        <v>455</v>
      </c>
      <c r="B171" s="257"/>
      <c r="C171" s="241" t="s">
        <v>315</v>
      </c>
      <c r="D171" s="242">
        <f>D172+D173</f>
        <v>342000</v>
      </c>
      <c r="E171" s="242">
        <f aca="true" t="shared" si="12" ref="E171:J171">E172+E173</f>
        <v>10000</v>
      </c>
      <c r="F171" s="242">
        <f t="shared" si="12"/>
        <v>171439.79</v>
      </c>
      <c r="G171" s="242">
        <f t="shared" si="12"/>
        <v>33778.57</v>
      </c>
      <c r="H171" s="242">
        <f t="shared" si="12"/>
        <v>33778.57</v>
      </c>
      <c r="I171" s="242">
        <f t="shared" si="12"/>
        <v>171439.79</v>
      </c>
      <c r="J171" s="242">
        <f t="shared" si="12"/>
        <v>170560.21</v>
      </c>
      <c r="K171" s="206"/>
    </row>
    <row r="172" spans="1:11" s="30" customFormat="1" ht="19.5" customHeight="1" thickBot="1">
      <c r="A172" s="245" t="s">
        <v>104</v>
      </c>
      <c r="B172" s="258"/>
      <c r="C172" s="251" t="s">
        <v>387</v>
      </c>
      <c r="D172" s="248">
        <v>308221.43</v>
      </c>
      <c r="E172" s="248">
        <v>10000</v>
      </c>
      <c r="F172" s="248">
        <v>137661.22</v>
      </c>
      <c r="G172" s="256"/>
      <c r="H172" s="256"/>
      <c r="I172" s="252">
        <f t="shared" si="11"/>
        <v>137661.22</v>
      </c>
      <c r="J172" s="252">
        <f>D172-I172</f>
        <v>170560.21</v>
      </c>
      <c r="K172" s="204">
        <f>E168-I168</f>
        <v>10000</v>
      </c>
    </row>
    <row r="173" spans="1:11" s="30" customFormat="1" ht="19.5" customHeight="1" thickBot="1">
      <c r="A173" s="245" t="s">
        <v>108</v>
      </c>
      <c r="B173" s="258"/>
      <c r="C173" s="251" t="s">
        <v>388</v>
      </c>
      <c r="D173" s="248">
        <v>33778.57</v>
      </c>
      <c r="E173" s="248"/>
      <c r="F173" s="248">
        <v>33778.57</v>
      </c>
      <c r="G173" s="248">
        <v>33778.57</v>
      </c>
      <c r="H173" s="248">
        <v>33778.57</v>
      </c>
      <c r="I173" s="248">
        <v>33778.57</v>
      </c>
      <c r="J173" s="252">
        <f>D173-I173</f>
        <v>0</v>
      </c>
      <c r="K173" s="204"/>
    </row>
    <row r="174" spans="1:11" s="30" customFormat="1" ht="16.5" customHeight="1" thickBot="1">
      <c r="A174" s="259"/>
      <c r="B174" s="254"/>
      <c r="C174" s="260"/>
      <c r="D174" s="247"/>
      <c r="E174" s="247"/>
      <c r="F174" s="247"/>
      <c r="G174" s="256"/>
      <c r="H174" s="256"/>
      <c r="I174" s="256"/>
      <c r="J174" s="256"/>
      <c r="K174" s="207"/>
    </row>
    <row r="175" spans="1:11" s="37" customFormat="1" ht="51.75" customHeight="1" thickBot="1">
      <c r="A175" s="239" t="s">
        <v>365</v>
      </c>
      <c r="B175" s="262"/>
      <c r="C175" s="241" t="s">
        <v>397</v>
      </c>
      <c r="D175" s="242">
        <f aca="true" t="shared" si="13" ref="D175:I175">D176+D177+D178+D179+D180</f>
        <v>688404.75</v>
      </c>
      <c r="E175" s="242">
        <f t="shared" si="13"/>
        <v>758799.97</v>
      </c>
      <c r="F175" s="242">
        <f t="shared" si="13"/>
        <v>647983.46</v>
      </c>
      <c r="G175" s="242">
        <f t="shared" si="13"/>
        <v>0</v>
      </c>
      <c r="H175" s="242">
        <f t="shared" si="13"/>
        <v>0</v>
      </c>
      <c r="I175" s="242">
        <f t="shared" si="13"/>
        <v>647983.46</v>
      </c>
      <c r="J175" s="242">
        <f>D175-F175</f>
        <v>40421.29000000004</v>
      </c>
      <c r="K175" s="206" t="e">
        <f>#REF!-#REF!</f>
        <v>#REF!</v>
      </c>
    </row>
    <row r="176" spans="1:11" s="30" customFormat="1" ht="18" customHeight="1" thickBot="1">
      <c r="A176" s="245" t="s">
        <v>152</v>
      </c>
      <c r="B176" s="303"/>
      <c r="C176" s="251" t="s">
        <v>398</v>
      </c>
      <c r="D176" s="248">
        <v>96750</v>
      </c>
      <c r="E176" s="248">
        <v>350000</v>
      </c>
      <c r="F176" s="248">
        <v>96750</v>
      </c>
      <c r="G176" s="252"/>
      <c r="H176" s="252"/>
      <c r="I176" s="252">
        <f>F176</f>
        <v>96750</v>
      </c>
      <c r="J176" s="252">
        <f>D176-I176</f>
        <v>0</v>
      </c>
      <c r="K176" s="207" t="e">
        <f>#REF!-#REF!</f>
        <v>#REF!</v>
      </c>
    </row>
    <row r="177" spans="1:11" s="30" customFormat="1" ht="18" customHeight="1" thickBot="1">
      <c r="A177" s="245" t="s">
        <v>110</v>
      </c>
      <c r="B177" s="258"/>
      <c r="C177" s="251" t="s">
        <v>399</v>
      </c>
      <c r="D177" s="248">
        <v>559654.75</v>
      </c>
      <c r="E177" s="248">
        <v>19599.99</v>
      </c>
      <c r="F177" s="248">
        <v>532227.01</v>
      </c>
      <c r="G177" s="256"/>
      <c r="H177" s="256"/>
      <c r="I177" s="252">
        <f>F177</f>
        <v>532227.01</v>
      </c>
      <c r="J177" s="252">
        <f>D177-I177</f>
        <v>27427.73999999999</v>
      </c>
      <c r="K177" s="204">
        <f>E167-I167</f>
        <v>20000</v>
      </c>
    </row>
    <row r="178" spans="1:11" s="30" customFormat="1" ht="16.5" customHeight="1" thickBot="1">
      <c r="A178" s="245" t="s">
        <v>127</v>
      </c>
      <c r="B178" s="303"/>
      <c r="C178" s="251" t="s">
        <v>430</v>
      </c>
      <c r="D178" s="248">
        <v>10000</v>
      </c>
      <c r="E178" s="248">
        <v>350000</v>
      </c>
      <c r="F178" s="248">
        <v>0</v>
      </c>
      <c r="G178" s="252"/>
      <c r="H178" s="252"/>
      <c r="I178" s="252">
        <f>F178</f>
        <v>0</v>
      </c>
      <c r="J178" s="252">
        <f>D178-I178</f>
        <v>10000</v>
      </c>
      <c r="K178" s="206">
        <f>E168-I168</f>
        <v>10000</v>
      </c>
    </row>
    <row r="179" spans="1:11" s="30" customFormat="1" ht="16.5" customHeight="1" thickBot="1">
      <c r="A179" s="245" t="s">
        <v>130</v>
      </c>
      <c r="B179" s="258"/>
      <c r="C179" s="251" t="s">
        <v>492</v>
      </c>
      <c r="D179" s="248">
        <v>17436</v>
      </c>
      <c r="E179" s="248">
        <v>19599.99</v>
      </c>
      <c r="F179" s="248">
        <v>14442.45</v>
      </c>
      <c r="G179" s="256"/>
      <c r="H179" s="256"/>
      <c r="I179" s="252">
        <f>F179</f>
        <v>14442.45</v>
      </c>
      <c r="J179" s="252">
        <f>D179-I179</f>
        <v>2993.5499999999993</v>
      </c>
      <c r="K179" s="206"/>
    </row>
    <row r="180" spans="1:11" s="30" customFormat="1" ht="15" customHeight="1" thickBot="1">
      <c r="A180" s="245" t="s">
        <v>130</v>
      </c>
      <c r="B180" s="258"/>
      <c r="C180" s="251" t="s">
        <v>431</v>
      </c>
      <c r="D180" s="248">
        <v>4564</v>
      </c>
      <c r="E180" s="248">
        <v>19599.99</v>
      </c>
      <c r="F180" s="248">
        <v>4564</v>
      </c>
      <c r="G180" s="256"/>
      <c r="H180" s="256"/>
      <c r="I180" s="252">
        <f>F180</f>
        <v>4564</v>
      </c>
      <c r="J180" s="252">
        <f>D180-I180</f>
        <v>0</v>
      </c>
      <c r="K180" s="206">
        <f>E170-I170</f>
        <v>10000</v>
      </c>
    </row>
    <row r="181" spans="1:11" s="30" customFormat="1" ht="15" customHeight="1" thickBot="1">
      <c r="A181" s="259"/>
      <c r="B181" s="254"/>
      <c r="C181" s="255"/>
      <c r="D181" s="247"/>
      <c r="E181" s="247"/>
      <c r="F181" s="247"/>
      <c r="G181" s="256"/>
      <c r="H181" s="256"/>
      <c r="I181" s="256"/>
      <c r="J181" s="256"/>
      <c r="K181" s="206" t="e">
        <f>#REF!-#REF!</f>
        <v>#REF!</v>
      </c>
    </row>
    <row r="182" spans="1:11" s="37" customFormat="1" ht="60" customHeight="1" thickBot="1">
      <c r="A182" s="239" t="s">
        <v>432</v>
      </c>
      <c r="B182" s="257"/>
      <c r="C182" s="241" t="s">
        <v>433</v>
      </c>
      <c r="D182" s="242">
        <f>D183</f>
        <v>87000</v>
      </c>
      <c r="E182" s="242">
        <f>E183</f>
        <v>10000</v>
      </c>
      <c r="F182" s="242">
        <f>F183</f>
        <v>0</v>
      </c>
      <c r="G182" s="242">
        <f>G184</f>
        <v>0</v>
      </c>
      <c r="H182" s="242">
        <f>H184</f>
        <v>0</v>
      </c>
      <c r="I182" s="242">
        <f>I184</f>
        <v>0</v>
      </c>
      <c r="J182" s="242">
        <f>D182-F182</f>
        <v>87000</v>
      </c>
      <c r="K182" s="211">
        <f>E238-I238</f>
        <v>247216.08</v>
      </c>
    </row>
    <row r="183" spans="1:11" s="229" customFormat="1" ht="19.5" customHeight="1" thickBot="1">
      <c r="A183" s="245" t="s">
        <v>127</v>
      </c>
      <c r="B183" s="258"/>
      <c r="C183" s="251" t="s">
        <v>485</v>
      </c>
      <c r="D183" s="248">
        <v>87000</v>
      </c>
      <c r="E183" s="248">
        <v>10000</v>
      </c>
      <c r="F183" s="248">
        <v>0</v>
      </c>
      <c r="G183" s="256"/>
      <c r="H183" s="256"/>
      <c r="I183" s="252">
        <f>F183</f>
        <v>0</v>
      </c>
      <c r="J183" s="252">
        <f>D183-I183</f>
        <v>87000</v>
      </c>
      <c r="K183" s="302"/>
    </row>
    <row r="184" spans="1:11" s="30" customFormat="1" ht="15" customHeight="1" thickBot="1">
      <c r="A184" s="249"/>
      <c r="B184" s="254"/>
      <c r="C184" s="251"/>
      <c r="D184" s="248"/>
      <c r="E184" s="248"/>
      <c r="F184" s="248"/>
      <c r="G184" s="256"/>
      <c r="H184" s="256"/>
      <c r="I184" s="252"/>
      <c r="J184" s="252"/>
      <c r="K184" s="204">
        <f>E175-I175</f>
        <v>110816.51000000001</v>
      </c>
    </row>
    <row r="185" spans="1:11" s="229" customFormat="1" ht="45.75" customHeight="1" thickBot="1">
      <c r="A185" s="239" t="s">
        <v>483</v>
      </c>
      <c r="B185" s="262"/>
      <c r="C185" s="241" t="s">
        <v>457</v>
      </c>
      <c r="D185" s="242">
        <f>D186+D187</f>
        <v>69595.25</v>
      </c>
      <c r="E185" s="242">
        <f>E186+E187+E188+E189+E190</f>
        <v>424445.82999999996</v>
      </c>
      <c r="F185" s="242">
        <f>F186+F187</f>
        <v>0</v>
      </c>
      <c r="G185" s="242">
        <f>G186+G187+G188+G189+G190</f>
        <v>0</v>
      </c>
      <c r="H185" s="242">
        <f>H186+H187+H188+H189+H190</f>
        <v>0</v>
      </c>
      <c r="I185" s="242">
        <f>I186+I187+I188+I189+I190</f>
        <v>2633141.99</v>
      </c>
      <c r="J185" s="242">
        <f>D185-F185</f>
        <v>69595.25</v>
      </c>
      <c r="K185" s="208" t="e">
        <f>#REF!-#REF!</f>
        <v>#REF!</v>
      </c>
    </row>
    <row r="186" spans="1:11" s="30" customFormat="1" ht="18" customHeight="1" thickBot="1">
      <c r="A186" s="245" t="s">
        <v>152</v>
      </c>
      <c r="B186" s="303"/>
      <c r="C186" s="251" t="s">
        <v>456</v>
      </c>
      <c r="D186" s="248">
        <v>2555.25</v>
      </c>
      <c r="E186" s="248">
        <v>350000</v>
      </c>
      <c r="F186" s="248">
        <v>0</v>
      </c>
      <c r="G186" s="252"/>
      <c r="H186" s="252"/>
      <c r="I186" s="252">
        <f>F186</f>
        <v>0</v>
      </c>
      <c r="J186" s="252">
        <f>D186-I186</f>
        <v>2555.25</v>
      </c>
      <c r="K186" s="207" t="e">
        <f>#REF!-#REF!</f>
        <v>#REF!</v>
      </c>
    </row>
    <row r="187" spans="1:11" s="30" customFormat="1" ht="17.25" customHeight="1" thickBot="1">
      <c r="A187" s="245" t="s">
        <v>127</v>
      </c>
      <c r="B187" s="258"/>
      <c r="C187" s="251" t="s">
        <v>458</v>
      </c>
      <c r="D187" s="248">
        <v>67040</v>
      </c>
      <c r="E187" s="248">
        <v>19599.99</v>
      </c>
      <c r="F187" s="248">
        <v>0</v>
      </c>
      <c r="G187" s="256"/>
      <c r="H187" s="256"/>
      <c r="I187" s="252">
        <f>F187</f>
        <v>0</v>
      </c>
      <c r="J187" s="252">
        <f>D187-I187</f>
        <v>67040</v>
      </c>
      <c r="K187" s="204">
        <f>E177-I177</f>
        <v>-512627.02</v>
      </c>
    </row>
    <row r="188" spans="1:11" s="30" customFormat="1" ht="16.5" customHeight="1" thickBot="1">
      <c r="A188" s="259"/>
      <c r="B188" s="254"/>
      <c r="C188" s="260"/>
      <c r="D188" s="247"/>
      <c r="E188" s="247"/>
      <c r="F188" s="247"/>
      <c r="G188" s="256"/>
      <c r="H188" s="256"/>
      <c r="I188" s="256"/>
      <c r="J188" s="256"/>
      <c r="K188" s="206">
        <f>E180-I180</f>
        <v>15035.990000000002</v>
      </c>
    </row>
    <row r="189" spans="1:11" s="30" customFormat="1" ht="37.5" customHeight="1" thickBot="1">
      <c r="A189" s="239" t="s">
        <v>484</v>
      </c>
      <c r="B189" s="257"/>
      <c r="C189" s="241" t="s">
        <v>459</v>
      </c>
      <c r="D189" s="242">
        <f>D190+D192+D191</f>
        <v>4361005.33</v>
      </c>
      <c r="E189" s="242">
        <f>E190+E192+E191</f>
        <v>27422.92</v>
      </c>
      <c r="F189" s="242">
        <f>F190+F192+F191</f>
        <v>2633141.99</v>
      </c>
      <c r="G189" s="242"/>
      <c r="H189" s="242"/>
      <c r="I189" s="242">
        <f>F189</f>
        <v>2633141.99</v>
      </c>
      <c r="J189" s="242">
        <f>D189-F189</f>
        <v>1727863.3399999999</v>
      </c>
      <c r="K189" s="207"/>
    </row>
    <row r="190" spans="1:11" s="30" customFormat="1" ht="18.75" customHeight="1" hidden="1" thickBot="1">
      <c r="A190" s="245" t="s">
        <v>115</v>
      </c>
      <c r="B190" s="303"/>
      <c r="C190" s="251" t="s">
        <v>461</v>
      </c>
      <c r="D190" s="317">
        <v>0</v>
      </c>
      <c r="E190" s="248">
        <v>27422.92</v>
      </c>
      <c r="F190" s="248">
        <v>0</v>
      </c>
      <c r="G190" s="252"/>
      <c r="H190" s="252"/>
      <c r="I190" s="252">
        <f>F190</f>
        <v>0</v>
      </c>
      <c r="J190" s="252">
        <f>D190-I190</f>
        <v>0</v>
      </c>
      <c r="K190" s="206">
        <f>E184-I184</f>
        <v>0</v>
      </c>
    </row>
    <row r="191" spans="1:11" s="30" customFormat="1" ht="18.75" customHeight="1" thickBot="1">
      <c r="A191" s="245" t="s">
        <v>117</v>
      </c>
      <c r="B191" s="303"/>
      <c r="C191" s="251" t="s">
        <v>460</v>
      </c>
      <c r="D191" s="248">
        <v>16000</v>
      </c>
      <c r="E191" s="248"/>
      <c r="F191" s="248">
        <v>0</v>
      </c>
      <c r="G191" s="252"/>
      <c r="H191" s="252"/>
      <c r="I191" s="252">
        <f>F191</f>
        <v>0</v>
      </c>
      <c r="J191" s="252">
        <f>D191-I191</f>
        <v>16000</v>
      </c>
      <c r="K191" s="206"/>
    </row>
    <row r="192" spans="1:11" s="30" customFormat="1" ht="45.75" customHeight="1" thickBot="1">
      <c r="A192" s="245" t="s">
        <v>126</v>
      </c>
      <c r="B192" s="303"/>
      <c r="C192" s="251" t="s">
        <v>318</v>
      </c>
      <c r="D192" s="248">
        <v>4345005.33</v>
      </c>
      <c r="E192" s="248"/>
      <c r="F192" s="248">
        <v>2633141.99</v>
      </c>
      <c r="G192" s="252"/>
      <c r="H192" s="252"/>
      <c r="I192" s="252">
        <f>F192</f>
        <v>2633141.99</v>
      </c>
      <c r="J192" s="252">
        <f>D192-I192</f>
        <v>1711863.3399999999</v>
      </c>
      <c r="K192" s="206"/>
    </row>
    <row r="193" spans="1:11" s="30" customFormat="1" ht="14.25" customHeight="1" thickBot="1">
      <c r="A193" s="259"/>
      <c r="B193" s="254"/>
      <c r="C193" s="260"/>
      <c r="D193" s="247"/>
      <c r="E193" s="247"/>
      <c r="F193" s="247"/>
      <c r="G193" s="256"/>
      <c r="H193" s="256"/>
      <c r="I193" s="256"/>
      <c r="J193" s="256"/>
      <c r="K193" s="206">
        <f>E186-I186</f>
        <v>350000</v>
      </c>
    </row>
    <row r="194" spans="1:11" s="30" customFormat="1" ht="42" customHeight="1" thickBot="1">
      <c r="A194" s="239" t="s">
        <v>471</v>
      </c>
      <c r="B194" s="257"/>
      <c r="C194" s="241" t="s">
        <v>319</v>
      </c>
      <c r="D194" s="242">
        <f>D195+D196</f>
        <v>371000</v>
      </c>
      <c r="E194" s="242">
        <f>E195+E196</f>
        <v>34277.43</v>
      </c>
      <c r="F194" s="242">
        <f>F195+F196</f>
        <v>249352.01</v>
      </c>
      <c r="G194" s="242"/>
      <c r="H194" s="242"/>
      <c r="I194" s="242">
        <f>F194</f>
        <v>249352.01</v>
      </c>
      <c r="J194" s="242">
        <f>D194-F194</f>
        <v>121647.98999999999</v>
      </c>
      <c r="K194" s="207"/>
    </row>
    <row r="195" spans="1:11" s="30" customFormat="1" ht="19.5" customHeight="1" thickBot="1">
      <c r="A195" s="245" t="s">
        <v>115</v>
      </c>
      <c r="B195" s="303"/>
      <c r="C195" s="251" t="s">
        <v>320</v>
      </c>
      <c r="D195" s="248">
        <v>271000</v>
      </c>
      <c r="E195" s="248">
        <v>27422.92</v>
      </c>
      <c r="F195" s="248">
        <v>168863.96</v>
      </c>
      <c r="G195" s="252"/>
      <c r="H195" s="252"/>
      <c r="I195" s="252">
        <f>F195</f>
        <v>168863.96</v>
      </c>
      <c r="J195" s="252">
        <f>D195-I195</f>
        <v>102136.04000000001</v>
      </c>
      <c r="K195" s="209">
        <f>E186-I186</f>
        <v>350000</v>
      </c>
    </row>
    <row r="196" spans="1:11" s="232" customFormat="1" ht="18.75" customHeight="1" thickBot="1">
      <c r="A196" s="245" t="s">
        <v>117</v>
      </c>
      <c r="B196" s="264"/>
      <c r="C196" s="251" t="s">
        <v>321</v>
      </c>
      <c r="D196" s="248">
        <v>100000</v>
      </c>
      <c r="E196" s="248">
        <v>6854.51</v>
      </c>
      <c r="F196" s="248">
        <v>80488.05</v>
      </c>
      <c r="G196" s="252"/>
      <c r="H196" s="252"/>
      <c r="I196" s="252">
        <f>F196</f>
        <v>80488.05</v>
      </c>
      <c r="J196" s="252">
        <f>D196-I196</f>
        <v>19511.949999999997</v>
      </c>
      <c r="K196" s="231">
        <f>E186-I186</f>
        <v>350000</v>
      </c>
    </row>
    <row r="197" spans="1:11" s="232" customFormat="1" ht="16.5" customHeight="1" thickBot="1">
      <c r="A197" s="249"/>
      <c r="B197" s="253"/>
      <c r="C197" s="251"/>
      <c r="D197" s="248"/>
      <c r="E197" s="248"/>
      <c r="F197" s="248"/>
      <c r="G197" s="252"/>
      <c r="H197" s="252"/>
      <c r="I197" s="252"/>
      <c r="J197" s="252"/>
      <c r="K197" s="231">
        <f>E187-I187</f>
        <v>19599.99</v>
      </c>
    </row>
    <row r="198" spans="1:11" s="30" customFormat="1" ht="42" customHeight="1" thickBot="1">
      <c r="A198" s="239" t="s">
        <v>462</v>
      </c>
      <c r="B198" s="257"/>
      <c r="C198" s="241" t="s">
        <v>370</v>
      </c>
      <c r="D198" s="242">
        <f>D200+D201+D199</f>
        <v>1038658.99</v>
      </c>
      <c r="E198" s="242">
        <f>E200+E201</f>
        <v>34277.43</v>
      </c>
      <c r="F198" s="242">
        <f>F200+F201+F199</f>
        <v>22658.989999999998</v>
      </c>
      <c r="G198" s="242"/>
      <c r="H198" s="242"/>
      <c r="I198" s="242">
        <f>F198</f>
        <v>22658.989999999998</v>
      </c>
      <c r="J198" s="242">
        <f>D198-I198</f>
        <v>1016000</v>
      </c>
      <c r="K198" s="207"/>
    </row>
    <row r="199" spans="1:11" s="30" customFormat="1" ht="24.75" customHeight="1" thickBot="1">
      <c r="A199" s="245" t="s">
        <v>490</v>
      </c>
      <c r="B199" s="264"/>
      <c r="C199" s="251" t="s">
        <v>491</v>
      </c>
      <c r="D199" s="248">
        <v>14285.88</v>
      </c>
      <c r="E199" s="248"/>
      <c r="F199" s="248">
        <v>0</v>
      </c>
      <c r="G199" s="252"/>
      <c r="H199" s="252"/>
      <c r="I199" s="252"/>
      <c r="J199" s="252">
        <f>D199-F199</f>
        <v>14285.88</v>
      </c>
      <c r="K199" s="209"/>
    </row>
    <row r="200" spans="1:11" s="30" customFormat="1" ht="19.5" customHeight="1" thickBot="1">
      <c r="A200" s="245" t="s">
        <v>117</v>
      </c>
      <c r="B200" s="303"/>
      <c r="C200" s="251" t="s">
        <v>434</v>
      </c>
      <c r="D200" s="248">
        <v>1009373.11</v>
      </c>
      <c r="E200" s="248">
        <v>27422.92</v>
      </c>
      <c r="F200" s="248">
        <v>7658.99</v>
      </c>
      <c r="G200" s="252"/>
      <c r="H200" s="252"/>
      <c r="I200" s="252">
        <f>F200</f>
        <v>7658.99</v>
      </c>
      <c r="J200" s="252">
        <f>D200-I200</f>
        <v>1001714.12</v>
      </c>
      <c r="K200" s="209">
        <f>E189-I189</f>
        <v>-2605719.0700000003</v>
      </c>
    </row>
    <row r="201" spans="1:11" s="232" customFormat="1" ht="18.75" customHeight="1" thickBot="1">
      <c r="A201" s="245" t="s">
        <v>110</v>
      </c>
      <c r="B201" s="264"/>
      <c r="C201" s="251" t="s">
        <v>463</v>
      </c>
      <c r="D201" s="248">
        <v>15000</v>
      </c>
      <c r="E201" s="248">
        <v>6854.51</v>
      </c>
      <c r="F201" s="248">
        <v>15000</v>
      </c>
      <c r="G201" s="252"/>
      <c r="H201" s="252"/>
      <c r="I201" s="252">
        <f>F201</f>
        <v>15000</v>
      </c>
      <c r="J201" s="252">
        <f>D201-I201</f>
        <v>0</v>
      </c>
      <c r="K201" s="231">
        <f>E190-I190</f>
        <v>27422.92</v>
      </c>
    </row>
    <row r="202" spans="1:11" s="30" customFormat="1" ht="16.5" customHeight="1" thickBot="1">
      <c r="A202" s="318"/>
      <c r="B202" s="319"/>
      <c r="C202" s="320"/>
      <c r="D202" s="321"/>
      <c r="E202" s="321"/>
      <c r="F202" s="321"/>
      <c r="G202" s="267"/>
      <c r="H202" s="267"/>
      <c r="I202" s="267"/>
      <c r="J202" s="267"/>
      <c r="K202" s="209"/>
    </row>
    <row r="203" spans="1:11" s="30" customFormat="1" ht="35.25" customHeight="1" thickBot="1">
      <c r="A203" s="239" t="s">
        <v>371</v>
      </c>
      <c r="B203" s="257"/>
      <c r="C203" s="241" t="s">
        <v>400</v>
      </c>
      <c r="D203" s="242">
        <f>D204</f>
        <v>100000</v>
      </c>
      <c r="E203" s="242" t="e">
        <f>#REF!+#REF!</f>
        <v>#REF!</v>
      </c>
      <c r="F203" s="242">
        <f>F204</f>
        <v>99722.97</v>
      </c>
      <c r="G203" s="242"/>
      <c r="H203" s="242"/>
      <c r="I203" s="242">
        <f>F203</f>
        <v>99722.97</v>
      </c>
      <c r="J203" s="243">
        <f>D203-I203</f>
        <v>277.02999999999884</v>
      </c>
      <c r="K203" s="204">
        <f>E189-I189</f>
        <v>-2605719.0700000003</v>
      </c>
    </row>
    <row r="204" spans="1:11" s="37" customFormat="1" ht="16.5" customHeight="1" thickBot="1">
      <c r="A204" s="245" t="s">
        <v>117</v>
      </c>
      <c r="B204" s="258"/>
      <c r="C204" s="251" t="s">
        <v>401</v>
      </c>
      <c r="D204" s="248">
        <v>100000</v>
      </c>
      <c r="E204" s="248" t="e">
        <f>#REF!+#REF!</f>
        <v>#REF!</v>
      </c>
      <c r="F204" s="248">
        <v>99722.97</v>
      </c>
      <c r="G204" s="248"/>
      <c r="H204" s="248"/>
      <c r="I204" s="248">
        <f>F204</f>
        <v>99722.97</v>
      </c>
      <c r="J204" s="248">
        <f>D204-I204</f>
        <v>277.02999999999884</v>
      </c>
      <c r="K204" s="206">
        <f>E190-I190</f>
        <v>27422.92</v>
      </c>
    </row>
    <row r="205" spans="1:11" s="30" customFormat="1" ht="14.25" customHeight="1" thickBot="1">
      <c r="A205" s="249"/>
      <c r="B205" s="254"/>
      <c r="C205" s="255"/>
      <c r="D205" s="248"/>
      <c r="E205" s="248"/>
      <c r="F205" s="248"/>
      <c r="G205" s="256"/>
      <c r="H205" s="256"/>
      <c r="I205" s="252"/>
      <c r="J205" s="252"/>
      <c r="K205" s="206">
        <f>J193</f>
        <v>0</v>
      </c>
    </row>
    <row r="206" spans="1:11" s="37" customFormat="1" ht="33.75" customHeight="1" thickBot="1">
      <c r="A206" s="239" t="s">
        <v>372</v>
      </c>
      <c r="B206" s="257"/>
      <c r="C206" s="241" t="s">
        <v>373</v>
      </c>
      <c r="D206" s="242">
        <f>D207</f>
        <v>1123300</v>
      </c>
      <c r="E206" s="242">
        <v>813700</v>
      </c>
      <c r="F206" s="242">
        <f>F207</f>
        <v>561650</v>
      </c>
      <c r="G206" s="242"/>
      <c r="H206" s="242"/>
      <c r="I206" s="242">
        <f>F206</f>
        <v>561650</v>
      </c>
      <c r="J206" s="242">
        <f>D206-I206</f>
        <v>561650</v>
      </c>
      <c r="K206" s="210"/>
    </row>
    <row r="207" spans="1:11" s="30" customFormat="1" ht="17.25" customHeight="1" thickBot="1">
      <c r="A207" s="245" t="s">
        <v>136</v>
      </c>
      <c r="B207" s="258"/>
      <c r="C207" s="251" t="s">
        <v>267</v>
      </c>
      <c r="D207" s="248">
        <v>1123300</v>
      </c>
      <c r="E207" s="248">
        <v>813700</v>
      </c>
      <c r="F207" s="248">
        <v>561650</v>
      </c>
      <c r="G207" s="248"/>
      <c r="H207" s="248"/>
      <c r="I207" s="248">
        <f>F207</f>
        <v>561650</v>
      </c>
      <c r="J207" s="248">
        <f>D207-I207</f>
        <v>561650</v>
      </c>
      <c r="K207" s="130">
        <f>E195-I195</f>
        <v>-141441.03999999998</v>
      </c>
    </row>
    <row r="208" spans="1:11" s="232" customFormat="1" ht="15.75" customHeight="1" thickBot="1">
      <c r="A208" s="259"/>
      <c r="B208" s="266"/>
      <c r="C208" s="260"/>
      <c r="D208" s="247"/>
      <c r="E208" s="247"/>
      <c r="F208" s="247"/>
      <c r="G208" s="256"/>
      <c r="H208" s="256"/>
      <c r="I208" s="256"/>
      <c r="J208" s="256"/>
      <c r="K208" s="164">
        <f>E197-I197</f>
        <v>0</v>
      </c>
    </row>
    <row r="209" spans="1:11" s="232" customFormat="1" ht="36.75" customHeight="1" thickBot="1">
      <c r="A209" s="239" t="s">
        <v>374</v>
      </c>
      <c r="B209" s="240"/>
      <c r="C209" s="241" t="s">
        <v>375</v>
      </c>
      <c r="D209" s="242">
        <f>D210</f>
        <v>200000</v>
      </c>
      <c r="E209" s="242">
        <v>2369000</v>
      </c>
      <c r="F209" s="242">
        <f>F210</f>
        <v>150000</v>
      </c>
      <c r="G209" s="243"/>
      <c r="H209" s="243"/>
      <c r="I209" s="242">
        <f>F209</f>
        <v>150000</v>
      </c>
      <c r="J209" s="242">
        <f>D209-I209</f>
        <v>50000</v>
      </c>
      <c r="K209" s="164" t="e">
        <f>#REF!-#REF!</f>
        <v>#REF!</v>
      </c>
    </row>
    <row r="210" spans="1:11" s="232" customFormat="1" ht="15.75" customHeight="1" thickBot="1">
      <c r="A210" s="249" t="s">
        <v>136</v>
      </c>
      <c r="B210" s="245"/>
      <c r="C210" s="251" t="s">
        <v>322</v>
      </c>
      <c r="D210" s="248">
        <v>200000</v>
      </c>
      <c r="E210" s="248">
        <v>2369000</v>
      </c>
      <c r="F210" s="248">
        <v>150000</v>
      </c>
      <c r="G210" s="248"/>
      <c r="H210" s="248"/>
      <c r="I210" s="248">
        <f>F210</f>
        <v>150000</v>
      </c>
      <c r="J210" s="248">
        <f>D210-I210</f>
        <v>50000</v>
      </c>
      <c r="K210" s="164" t="e">
        <f>#REF!-#REF!</f>
        <v>#REF!</v>
      </c>
    </row>
    <row r="211" spans="1:11" s="223" customFormat="1" ht="16.5" customHeight="1" thickBot="1">
      <c r="A211" s="259"/>
      <c r="B211" s="249"/>
      <c r="C211" s="255"/>
      <c r="D211" s="247"/>
      <c r="E211" s="247"/>
      <c r="F211" s="247"/>
      <c r="G211" s="252"/>
      <c r="H211" s="252"/>
      <c r="I211" s="256"/>
      <c r="J211" s="256"/>
      <c r="K211" s="224"/>
    </row>
    <row r="212" spans="1:11" s="30" customFormat="1" ht="62.25" customHeight="1" thickBot="1">
      <c r="A212" s="239" t="s">
        <v>376</v>
      </c>
      <c r="B212" s="268"/>
      <c r="C212" s="241" t="s">
        <v>377</v>
      </c>
      <c r="D212" s="269">
        <f>D216+D213+D214+D215</f>
        <v>20958064.34</v>
      </c>
      <c r="E212" s="269">
        <f>E216</f>
        <v>0</v>
      </c>
      <c r="F212" s="269">
        <f>F216+F213+F214+F215</f>
        <v>7228660</v>
      </c>
      <c r="G212" s="242"/>
      <c r="H212" s="242"/>
      <c r="I212" s="242">
        <f>F212</f>
        <v>7228660</v>
      </c>
      <c r="J212" s="242">
        <f>D212-I212</f>
        <v>13729404.34</v>
      </c>
      <c r="K212" s="130" t="e">
        <f>E203-I203</f>
        <v>#REF!</v>
      </c>
    </row>
    <row r="213" spans="1:11" s="232" customFormat="1" ht="18.75" customHeight="1" hidden="1" thickBot="1">
      <c r="A213" s="244"/>
      <c r="B213" s="264"/>
      <c r="C213" s="251" t="s">
        <v>487</v>
      </c>
      <c r="D213" s="291">
        <v>0</v>
      </c>
      <c r="E213" s="291"/>
      <c r="F213" s="291">
        <v>0</v>
      </c>
      <c r="G213" s="248"/>
      <c r="H213" s="248"/>
      <c r="I213" s="248"/>
      <c r="J213" s="242">
        <f>D213-I213</f>
        <v>0</v>
      </c>
      <c r="K213" s="164"/>
    </row>
    <row r="214" spans="1:11" s="232" customFormat="1" ht="0.75" customHeight="1" thickBot="1">
      <c r="A214" s="249" t="s">
        <v>136</v>
      </c>
      <c r="B214" s="264"/>
      <c r="C214" s="251" t="s">
        <v>487</v>
      </c>
      <c r="D214" s="291">
        <v>0</v>
      </c>
      <c r="E214" s="291"/>
      <c r="F214" s="291">
        <v>0</v>
      </c>
      <c r="G214" s="248"/>
      <c r="H214" s="248"/>
      <c r="I214" s="248"/>
      <c r="J214" s="247">
        <f>D214-I214</f>
        <v>0</v>
      </c>
      <c r="K214" s="164"/>
    </row>
    <row r="215" spans="1:11" s="232" customFormat="1" ht="18.75" customHeight="1" hidden="1" thickBot="1">
      <c r="A215" s="245" t="s">
        <v>136</v>
      </c>
      <c r="B215" s="264"/>
      <c r="C215" s="251" t="s">
        <v>487</v>
      </c>
      <c r="D215" s="291">
        <v>0</v>
      </c>
      <c r="E215" s="291"/>
      <c r="F215" s="291">
        <v>0</v>
      </c>
      <c r="G215" s="248"/>
      <c r="H215" s="248"/>
      <c r="I215" s="248"/>
      <c r="J215" s="247">
        <f>D215-I215</f>
        <v>0</v>
      </c>
      <c r="K215" s="164"/>
    </row>
    <row r="216" spans="1:11" s="232" customFormat="1" ht="20.25" customHeight="1" thickBot="1">
      <c r="A216" s="245" t="s">
        <v>136</v>
      </c>
      <c r="B216" s="264"/>
      <c r="C216" s="251" t="s">
        <v>323</v>
      </c>
      <c r="D216" s="291">
        <v>20958064.34</v>
      </c>
      <c r="E216" s="291">
        <v>0</v>
      </c>
      <c r="F216" s="291">
        <v>7228660</v>
      </c>
      <c r="G216" s="248"/>
      <c r="H216" s="248"/>
      <c r="I216" s="248">
        <f>F216</f>
        <v>7228660</v>
      </c>
      <c r="J216" s="248">
        <f>D216-I216</f>
        <v>13729404.34</v>
      </c>
      <c r="K216" s="164">
        <f>E205-I205</f>
        <v>0</v>
      </c>
    </row>
    <row r="217" spans="1:11" s="30" customFormat="1" ht="15.75" customHeight="1" thickBot="1">
      <c r="A217" s="249"/>
      <c r="B217" s="253"/>
      <c r="C217" s="255"/>
      <c r="D217" s="248"/>
      <c r="E217" s="248"/>
      <c r="F217" s="248"/>
      <c r="G217" s="252"/>
      <c r="H217" s="252"/>
      <c r="I217" s="252"/>
      <c r="J217" s="252"/>
      <c r="K217" s="210"/>
    </row>
    <row r="218" spans="1:11" s="30" customFormat="1" ht="42" customHeight="1" thickBot="1">
      <c r="A218" s="239" t="s">
        <v>378</v>
      </c>
      <c r="B218" s="268"/>
      <c r="C218" s="241" t="s">
        <v>379</v>
      </c>
      <c r="D218" s="269">
        <f>D219</f>
        <v>12072335.62</v>
      </c>
      <c r="E218" s="269">
        <v>4974576.58</v>
      </c>
      <c r="F218" s="269">
        <f>F219</f>
        <v>7026118.08</v>
      </c>
      <c r="G218" s="242"/>
      <c r="H218" s="242"/>
      <c r="I218" s="242">
        <f>F218</f>
        <v>7026118.08</v>
      </c>
      <c r="J218" s="242">
        <f>D218-I218</f>
        <v>5046217.539999999</v>
      </c>
      <c r="K218" s="204">
        <f>E206-I206</f>
        <v>252050</v>
      </c>
    </row>
    <row r="219" spans="1:11" s="232" customFormat="1" ht="20.25" customHeight="1" thickBot="1">
      <c r="A219" s="245" t="s">
        <v>136</v>
      </c>
      <c r="B219" s="264"/>
      <c r="C219" s="251" t="s">
        <v>324</v>
      </c>
      <c r="D219" s="291">
        <v>12072335.62</v>
      </c>
      <c r="E219" s="291">
        <v>4974576.58</v>
      </c>
      <c r="F219" s="291">
        <v>7026118.08</v>
      </c>
      <c r="G219" s="248"/>
      <c r="H219" s="248"/>
      <c r="I219" s="248">
        <f>F219</f>
        <v>7026118.08</v>
      </c>
      <c r="J219" s="248">
        <f>D219-I219</f>
        <v>5046217.539999999</v>
      </c>
      <c r="K219" s="230">
        <f>E207-I207</f>
        <v>252050</v>
      </c>
    </row>
    <row r="220" spans="1:11" s="30" customFormat="1" ht="15.75" customHeight="1" thickBot="1">
      <c r="A220" s="249"/>
      <c r="B220" s="253"/>
      <c r="C220" s="255"/>
      <c r="D220" s="248"/>
      <c r="E220" s="248"/>
      <c r="F220" s="248"/>
      <c r="G220" s="252"/>
      <c r="H220" s="252"/>
      <c r="I220" s="252"/>
      <c r="J220" s="252"/>
      <c r="K220" s="207"/>
    </row>
    <row r="221" spans="1:11" s="37" customFormat="1" ht="39.75" customHeight="1" thickBot="1">
      <c r="A221" s="239" t="s">
        <v>380</v>
      </c>
      <c r="B221" s="268"/>
      <c r="C221" s="241" t="s">
        <v>381</v>
      </c>
      <c r="D221" s="269">
        <f>D222</f>
        <v>1700000</v>
      </c>
      <c r="E221" s="269">
        <v>11625735.12</v>
      </c>
      <c r="F221" s="269">
        <f>F222</f>
        <v>0</v>
      </c>
      <c r="G221" s="242"/>
      <c r="H221" s="242"/>
      <c r="I221" s="242">
        <f>F221</f>
        <v>0</v>
      </c>
      <c r="J221" s="242">
        <f>D221-I221</f>
        <v>1700000</v>
      </c>
      <c r="K221" s="204">
        <f>E209-I209</f>
        <v>2219000</v>
      </c>
    </row>
    <row r="222" spans="1:11" s="229" customFormat="1" ht="15.75" customHeight="1" thickBot="1">
      <c r="A222" s="245" t="s">
        <v>136</v>
      </c>
      <c r="B222" s="264"/>
      <c r="C222" s="251" t="s">
        <v>325</v>
      </c>
      <c r="D222" s="291">
        <v>1700000</v>
      </c>
      <c r="E222" s="291">
        <v>11625735.12</v>
      </c>
      <c r="F222" s="291">
        <v>0</v>
      </c>
      <c r="G222" s="248"/>
      <c r="H222" s="248"/>
      <c r="I222" s="248">
        <f>F222</f>
        <v>0</v>
      </c>
      <c r="J222" s="248">
        <f>D222-I222</f>
        <v>1700000</v>
      </c>
      <c r="K222" s="230">
        <f>E210-I210</f>
        <v>2219000</v>
      </c>
    </row>
    <row r="223" spans="1:11" s="37" customFormat="1" ht="15" customHeight="1" thickBot="1">
      <c r="A223" s="249"/>
      <c r="B223" s="253"/>
      <c r="C223" s="255"/>
      <c r="D223" s="248"/>
      <c r="E223" s="248"/>
      <c r="F223" s="248"/>
      <c r="G223" s="252"/>
      <c r="H223" s="252"/>
      <c r="I223" s="252"/>
      <c r="J223" s="252"/>
      <c r="K223" s="207"/>
    </row>
    <row r="224" spans="1:11" s="120" customFormat="1" ht="36.75" customHeight="1" thickBot="1">
      <c r="A224" s="239" t="s">
        <v>382</v>
      </c>
      <c r="B224" s="268"/>
      <c r="C224" s="241" t="s">
        <v>402</v>
      </c>
      <c r="D224" s="269">
        <f>D225</f>
        <v>11729820.31</v>
      </c>
      <c r="E224" s="269">
        <v>24942683</v>
      </c>
      <c r="F224" s="269">
        <f>F225</f>
        <v>5481998.67</v>
      </c>
      <c r="G224" s="242"/>
      <c r="H224" s="242"/>
      <c r="I224" s="242">
        <f>F224</f>
        <v>5481998.67</v>
      </c>
      <c r="J224" s="242">
        <f>D224-I224</f>
        <v>6247821.640000001</v>
      </c>
      <c r="K224" s="204">
        <f>E212-I212</f>
        <v>-7228660</v>
      </c>
    </row>
    <row r="225" spans="1:11" s="279" customFormat="1" ht="15" customHeight="1" thickBot="1">
      <c r="A225" s="245" t="s">
        <v>136</v>
      </c>
      <c r="B225" s="264"/>
      <c r="C225" s="251" t="s">
        <v>403</v>
      </c>
      <c r="D225" s="291">
        <v>11729820.31</v>
      </c>
      <c r="E225" s="291">
        <v>24942683</v>
      </c>
      <c r="F225" s="291">
        <v>5481998.67</v>
      </c>
      <c r="G225" s="248"/>
      <c r="H225" s="248"/>
      <c r="I225" s="248">
        <f>F225</f>
        <v>5481998.67</v>
      </c>
      <c r="J225" s="248">
        <f>D225-I225</f>
        <v>6247821.640000001</v>
      </c>
      <c r="K225" s="230" t="e">
        <f>#REF!-#REF!</f>
        <v>#REF!</v>
      </c>
    </row>
    <row r="226" spans="1:11" s="37" customFormat="1" ht="26.25" customHeight="1" thickBot="1">
      <c r="A226" s="259"/>
      <c r="B226" s="253"/>
      <c r="C226" s="260"/>
      <c r="D226" s="270"/>
      <c r="E226" s="270"/>
      <c r="F226" s="270"/>
      <c r="G226" s="256"/>
      <c r="H226" s="256"/>
      <c r="I226" s="256"/>
      <c r="J226" s="256"/>
      <c r="K226" s="206"/>
    </row>
    <row r="227" spans="1:11" s="120" customFormat="1" ht="34.5" customHeight="1" thickBot="1">
      <c r="A227" s="239" t="s">
        <v>383</v>
      </c>
      <c r="B227" s="268"/>
      <c r="C227" s="241" t="s">
        <v>377</v>
      </c>
      <c r="D227" s="269">
        <f>D228</f>
        <v>890000</v>
      </c>
      <c r="E227" s="269">
        <v>261826.08</v>
      </c>
      <c r="F227" s="269">
        <f>F228</f>
        <v>890000</v>
      </c>
      <c r="G227" s="242"/>
      <c r="H227" s="242"/>
      <c r="I227" s="242">
        <f>F227</f>
        <v>890000</v>
      </c>
      <c r="J227" s="242">
        <f>D227-I227</f>
        <v>0</v>
      </c>
      <c r="K227" s="204">
        <f>E218-I218</f>
        <v>-2051541.5</v>
      </c>
    </row>
    <row r="228" spans="1:11" s="279" customFormat="1" ht="15" customHeight="1" thickBot="1">
      <c r="A228" s="245" t="s">
        <v>136</v>
      </c>
      <c r="B228" s="264"/>
      <c r="C228" s="251" t="s">
        <v>323</v>
      </c>
      <c r="D228" s="291">
        <v>890000</v>
      </c>
      <c r="E228" s="291">
        <v>261826.08</v>
      </c>
      <c r="F228" s="291">
        <v>890000</v>
      </c>
      <c r="G228" s="248"/>
      <c r="H228" s="248"/>
      <c r="I228" s="248">
        <f>F228</f>
        <v>890000</v>
      </c>
      <c r="J228" s="248">
        <f>D228-I228</f>
        <v>0</v>
      </c>
      <c r="K228" s="230">
        <f>E219-I219</f>
        <v>-2051541.5</v>
      </c>
    </row>
    <row r="229" spans="1:11" s="37" customFormat="1" ht="13.5" thickBot="1">
      <c r="A229" s="245"/>
      <c r="B229" s="264"/>
      <c r="C229" s="251"/>
      <c r="D229" s="248"/>
      <c r="E229" s="248"/>
      <c r="F229" s="248"/>
      <c r="G229" s="252"/>
      <c r="H229" s="252"/>
      <c r="I229" s="252"/>
      <c r="J229" s="252"/>
      <c r="K229" s="206"/>
    </row>
    <row r="230" spans="1:11" s="120" customFormat="1" ht="32.25" customHeight="1" thickBot="1">
      <c r="A230" s="239" t="s">
        <v>384</v>
      </c>
      <c r="B230" s="268"/>
      <c r="C230" s="241" t="s">
        <v>385</v>
      </c>
      <c r="D230" s="269">
        <f>D231</f>
        <v>1432311</v>
      </c>
      <c r="E230" s="269">
        <v>261826.08</v>
      </c>
      <c r="F230" s="269">
        <f>F231</f>
        <v>597059.33</v>
      </c>
      <c r="G230" s="242"/>
      <c r="H230" s="242"/>
      <c r="I230" s="242">
        <f>F230</f>
        <v>597059.33</v>
      </c>
      <c r="J230" s="242">
        <f>D230-I230</f>
        <v>835251.67</v>
      </c>
      <c r="K230" s="204">
        <f>E221-I221</f>
        <v>11625735.12</v>
      </c>
    </row>
    <row r="231" spans="1:11" s="279" customFormat="1" ht="18" customHeight="1" thickBot="1">
      <c r="A231" s="245" t="s">
        <v>136</v>
      </c>
      <c r="B231" s="264"/>
      <c r="C231" s="251" t="s">
        <v>326</v>
      </c>
      <c r="D231" s="291">
        <v>1432311</v>
      </c>
      <c r="E231" s="291">
        <v>261826.08</v>
      </c>
      <c r="F231" s="291">
        <v>597059.33</v>
      </c>
      <c r="G231" s="248"/>
      <c r="H231" s="248"/>
      <c r="I231" s="248">
        <f>F231</f>
        <v>597059.33</v>
      </c>
      <c r="J231" s="248">
        <f>D231-I231</f>
        <v>835251.67</v>
      </c>
      <c r="K231" s="230">
        <f>E222-I222</f>
        <v>11625735.12</v>
      </c>
    </row>
    <row r="232" spans="1:11" s="37" customFormat="1" ht="15.75" customHeight="1" thickBot="1">
      <c r="A232" s="245"/>
      <c r="B232" s="264"/>
      <c r="C232" s="251"/>
      <c r="D232" s="248"/>
      <c r="E232" s="248"/>
      <c r="F232" s="248"/>
      <c r="G232" s="252"/>
      <c r="H232" s="252"/>
      <c r="I232" s="252"/>
      <c r="J232" s="252"/>
      <c r="K232" s="206"/>
    </row>
    <row r="233" spans="1:11" s="120" customFormat="1" ht="69" customHeight="1" thickBot="1">
      <c r="A233" s="239" t="s">
        <v>464</v>
      </c>
      <c r="B233" s="268"/>
      <c r="C233" s="241" t="s">
        <v>465</v>
      </c>
      <c r="D233" s="269">
        <f>D234+D235</f>
        <v>150925</v>
      </c>
      <c r="E233" s="269">
        <f>E234+E235</f>
        <v>523652.16</v>
      </c>
      <c r="F233" s="269">
        <f>F234+F235</f>
        <v>63925</v>
      </c>
      <c r="G233" s="242"/>
      <c r="H233" s="242"/>
      <c r="I233" s="242">
        <f>F233</f>
        <v>63925</v>
      </c>
      <c r="J233" s="242">
        <f>D233-I233</f>
        <v>87000</v>
      </c>
      <c r="K233" s="204">
        <f>E224-I224</f>
        <v>19460684.33</v>
      </c>
    </row>
    <row r="234" spans="1:11" s="279" customFormat="1" ht="15.75" customHeight="1" thickBot="1">
      <c r="A234" s="245" t="s">
        <v>110</v>
      </c>
      <c r="B234" s="264"/>
      <c r="C234" s="251" t="s">
        <v>466</v>
      </c>
      <c r="D234" s="291">
        <v>21925</v>
      </c>
      <c r="E234" s="291">
        <v>261826.08</v>
      </c>
      <c r="F234" s="291">
        <v>21925</v>
      </c>
      <c r="G234" s="248"/>
      <c r="H234" s="248"/>
      <c r="I234" s="248">
        <f>F234</f>
        <v>21925</v>
      </c>
      <c r="J234" s="248">
        <f>D234-I234</f>
        <v>0</v>
      </c>
      <c r="K234" s="230">
        <f>E225-I225</f>
        <v>19460684.33</v>
      </c>
    </row>
    <row r="235" spans="1:11" s="279" customFormat="1" ht="15.75" customHeight="1" thickBot="1">
      <c r="A235" s="245" t="s">
        <v>110</v>
      </c>
      <c r="B235" s="264"/>
      <c r="C235" s="251" t="s">
        <v>467</v>
      </c>
      <c r="D235" s="291">
        <v>129000</v>
      </c>
      <c r="E235" s="291">
        <v>261826.08</v>
      </c>
      <c r="F235" s="291">
        <v>42000</v>
      </c>
      <c r="G235" s="248"/>
      <c r="H235" s="248"/>
      <c r="I235" s="248">
        <f>F235</f>
        <v>42000</v>
      </c>
      <c r="J235" s="248">
        <f>D235-I235</f>
        <v>87000</v>
      </c>
      <c r="K235" s="230"/>
    </row>
    <row r="236" spans="1:11" s="279" customFormat="1" ht="15.75" customHeight="1" thickBot="1">
      <c r="A236" s="249"/>
      <c r="B236" s="264"/>
      <c r="C236" s="251"/>
      <c r="D236" s="291"/>
      <c r="E236" s="291"/>
      <c r="F236" s="291"/>
      <c r="G236" s="248"/>
      <c r="H236" s="248"/>
      <c r="I236" s="248"/>
      <c r="J236" s="248"/>
      <c r="K236" s="230">
        <f>E226-I226</f>
        <v>0</v>
      </c>
    </row>
    <row r="237" spans="1:11" s="120" customFormat="1" ht="69" customHeight="1" thickBot="1">
      <c r="A237" s="239" t="s">
        <v>472</v>
      </c>
      <c r="B237" s="268"/>
      <c r="C237" s="241" t="s">
        <v>473</v>
      </c>
      <c r="D237" s="269">
        <f>D238+D239</f>
        <v>51030.25</v>
      </c>
      <c r="E237" s="269">
        <f>E238+E239</f>
        <v>523652.16</v>
      </c>
      <c r="F237" s="269">
        <f>F238+F239</f>
        <v>48130</v>
      </c>
      <c r="G237" s="242"/>
      <c r="H237" s="242"/>
      <c r="I237" s="242">
        <f>F237</f>
        <v>48130</v>
      </c>
      <c r="J237" s="242">
        <f>D237-I237</f>
        <v>2900.25</v>
      </c>
      <c r="K237" s="204">
        <f>E227-I227</f>
        <v>-628173.92</v>
      </c>
    </row>
    <row r="238" spans="1:11" s="279" customFormat="1" ht="15.75" customHeight="1" thickBot="1">
      <c r="A238" s="245" t="s">
        <v>110</v>
      </c>
      <c r="B238" s="264"/>
      <c r="C238" s="251" t="s">
        <v>474</v>
      </c>
      <c r="D238" s="291">
        <v>17510.25</v>
      </c>
      <c r="E238" s="291">
        <v>261826.08</v>
      </c>
      <c r="F238" s="291">
        <v>14610</v>
      </c>
      <c r="G238" s="248"/>
      <c r="H238" s="248"/>
      <c r="I238" s="248">
        <f>F238</f>
        <v>14610</v>
      </c>
      <c r="J238" s="248">
        <f>D238-I238</f>
        <v>2900.25</v>
      </c>
      <c r="K238" s="230">
        <f>E228-I228</f>
        <v>-628173.92</v>
      </c>
    </row>
    <row r="239" spans="1:11" s="279" customFormat="1" ht="15.75" customHeight="1" thickBot="1">
      <c r="A239" s="245" t="s">
        <v>127</v>
      </c>
      <c r="B239" s="264"/>
      <c r="C239" s="251" t="s">
        <v>475</v>
      </c>
      <c r="D239" s="291">
        <v>33520</v>
      </c>
      <c r="E239" s="291">
        <v>261826.08</v>
      </c>
      <c r="F239" s="291">
        <v>33520</v>
      </c>
      <c r="G239" s="248"/>
      <c r="H239" s="248"/>
      <c r="I239" s="248">
        <f>F239</f>
        <v>33520</v>
      </c>
      <c r="J239" s="248">
        <f>D239-I239</f>
        <v>0</v>
      </c>
      <c r="K239" s="230">
        <f>E229-I229</f>
        <v>0</v>
      </c>
    </row>
    <row r="240" spans="1:11" s="279" customFormat="1" ht="12" customHeight="1" thickBot="1">
      <c r="A240" s="249"/>
      <c r="B240" s="264"/>
      <c r="C240" s="251"/>
      <c r="D240" s="291"/>
      <c r="E240" s="291"/>
      <c r="F240" s="291"/>
      <c r="G240" s="248"/>
      <c r="H240" s="248"/>
      <c r="I240" s="248"/>
      <c r="J240" s="248"/>
      <c r="K240" s="230"/>
    </row>
    <row r="241" spans="1:12" s="279" customFormat="1" ht="15.75" customHeight="1" thickBot="1">
      <c r="A241" s="309" t="s">
        <v>476</v>
      </c>
      <c r="B241" s="310"/>
      <c r="C241" s="311" t="s">
        <v>183</v>
      </c>
      <c r="D241" s="312">
        <f>D246+D252+D255+D257+D259+D268+D261+D266</f>
        <v>83775710.46000001</v>
      </c>
      <c r="E241" s="312" t="e">
        <f>E246+E252+E255+E257+E259+E261+E266</f>
        <v>#REF!</v>
      </c>
      <c r="F241" s="312">
        <f>F246+F252+F255+F257+F259+F261+F266</f>
        <v>43467646.739999995</v>
      </c>
      <c r="G241" s="312" t="e">
        <f>G246+G252+G252+G255+G257+G259+G261+G266</f>
        <v>#REF!</v>
      </c>
      <c r="H241" s="312" t="e">
        <f>H246+H252+H252+H255+H257+H259+H261+H266</f>
        <v>#REF!</v>
      </c>
      <c r="I241" s="312" t="e">
        <f>I246+I252+I252+I255+I257+I259+I261+I266</f>
        <v>#REF!</v>
      </c>
      <c r="J241" s="313">
        <f>D241-F241</f>
        <v>40308063.72000001</v>
      </c>
      <c r="K241" s="230"/>
      <c r="L241" s="304"/>
    </row>
    <row r="242" spans="1:12" s="279" customFormat="1" ht="12.75" customHeight="1" thickBot="1">
      <c r="A242" s="245" t="s">
        <v>8</v>
      </c>
      <c r="B242" s="258"/>
      <c r="C242" s="246"/>
      <c r="D242" s="270"/>
      <c r="E242" s="270"/>
      <c r="F242" s="270"/>
      <c r="G242" s="270"/>
      <c r="H242" s="270"/>
      <c r="I242" s="270"/>
      <c r="J242" s="247">
        <f aca="true" t="shared" si="14" ref="J242:J268">D242-F242</f>
        <v>0</v>
      </c>
      <c r="K242" s="230"/>
      <c r="L242" s="304"/>
    </row>
    <row r="243" spans="1:11" s="37" customFormat="1" ht="18" customHeight="1" thickBot="1">
      <c r="A243" s="249" t="s">
        <v>104</v>
      </c>
      <c r="B243" s="250"/>
      <c r="C243" s="271" t="s">
        <v>103</v>
      </c>
      <c r="D243" s="248">
        <f>D62+D66+D81+D104+D123+D142+D148+D155+D172</f>
        <v>10665306.969999999</v>
      </c>
      <c r="E243" s="248">
        <f>E62+E66+E81+E104+E123+E142+E148+E155+E172</f>
        <v>11152196.979999999</v>
      </c>
      <c r="F243" s="248">
        <f>F62+F66+F81+F104+F123+F142+F148+F155+F172</f>
        <v>8093636.8100000005</v>
      </c>
      <c r="G243" s="248">
        <f>G62+G66+G81+G104+G142+G123+G148+G161</f>
        <v>0</v>
      </c>
      <c r="H243" s="248">
        <f>H62+H66+H81+H104+H142+H123+H148+H161</f>
        <v>0</v>
      </c>
      <c r="I243" s="248">
        <f>I62+I66+I81+I104+I142+I123+I148+I161</f>
        <v>7909468.930000002</v>
      </c>
      <c r="J243" s="247">
        <f t="shared" si="14"/>
        <v>2571670.1599999983</v>
      </c>
      <c r="K243" s="206"/>
    </row>
    <row r="244" spans="1:11" s="120" customFormat="1" ht="16.5" customHeight="1" thickBot="1">
      <c r="A244" s="249" t="s">
        <v>106</v>
      </c>
      <c r="B244" s="253"/>
      <c r="C244" s="271" t="s">
        <v>105</v>
      </c>
      <c r="D244" s="248">
        <f>D70+D77+D28+D108+D114+D127</f>
        <v>709992.9</v>
      </c>
      <c r="E244" s="248">
        <f>E70+E77+E28+E108+E114+E127</f>
        <v>178052.59</v>
      </c>
      <c r="F244" s="248">
        <f>F70+F77+F28+F108+F114+F127</f>
        <v>531844.68</v>
      </c>
      <c r="G244" s="248">
        <f>G70+G77+G108+G114+G127</f>
        <v>0</v>
      </c>
      <c r="H244" s="248">
        <f>H70+H77+H108+H114+H127</f>
        <v>0</v>
      </c>
      <c r="I244" s="248">
        <f>I70+I77+I108+I114+I127</f>
        <v>512124.68000000005</v>
      </c>
      <c r="J244" s="247">
        <f t="shared" si="14"/>
        <v>178148.21999999997</v>
      </c>
      <c r="K244" s="204">
        <f>E230-I230</f>
        <v>-335233.25</v>
      </c>
    </row>
    <row r="245" spans="1:11" s="279" customFormat="1" ht="18" customHeight="1" thickBot="1">
      <c r="A245" s="249" t="s">
        <v>108</v>
      </c>
      <c r="B245" s="253"/>
      <c r="C245" s="271" t="s">
        <v>107</v>
      </c>
      <c r="D245" s="248">
        <f>D63+D82+D105+D124+D67+D143+D149+D156+D173</f>
        <v>3509254.89</v>
      </c>
      <c r="E245" s="248">
        <f>E63+E82+E105+E124+E67+E143+E149+E156+E173</f>
        <v>4844707.700000001</v>
      </c>
      <c r="F245" s="248">
        <f>F63+F82+F105+F124+F67+F143+F149+F156+F173</f>
        <v>2513873.5899999994</v>
      </c>
      <c r="G245" s="248">
        <f>G63+G67+G82+G80+G105+G124+G149+G105+G143+G162</f>
        <v>0</v>
      </c>
      <c r="H245" s="248">
        <f>H63+H67+H82+H80+H105+H124+H149+H105+H143+H162</f>
        <v>0</v>
      </c>
      <c r="I245" s="248">
        <f>I63+I67+I82+I80+I105+I124+I149+I105+I143+I162</f>
        <v>2906435.0799999996</v>
      </c>
      <c r="J245" s="247">
        <f t="shared" si="14"/>
        <v>995381.3000000007</v>
      </c>
      <c r="K245" s="230">
        <f>E231-I231</f>
        <v>-335233.25</v>
      </c>
    </row>
    <row r="246" spans="1:11" s="37" customFormat="1" ht="21.75" customHeight="1" thickBot="1">
      <c r="A246" s="239" t="s">
        <v>122</v>
      </c>
      <c r="B246" s="257"/>
      <c r="C246" s="305" t="s">
        <v>119</v>
      </c>
      <c r="D246" s="242">
        <f aca="true" t="shared" si="15" ref="D246:I246">D243+D244+D245</f>
        <v>14884554.76</v>
      </c>
      <c r="E246" s="242">
        <f t="shared" si="15"/>
        <v>16174957.27</v>
      </c>
      <c r="F246" s="242">
        <f t="shared" si="15"/>
        <v>11139355.08</v>
      </c>
      <c r="G246" s="242">
        <f t="shared" si="15"/>
        <v>0</v>
      </c>
      <c r="H246" s="242">
        <f t="shared" si="15"/>
        <v>0</v>
      </c>
      <c r="I246" s="242">
        <f t="shared" si="15"/>
        <v>11328028.690000001</v>
      </c>
      <c r="J246" s="242">
        <f t="shared" si="14"/>
        <v>3745199.6799999997</v>
      </c>
      <c r="K246" s="206"/>
    </row>
    <row r="247" spans="1:11" s="120" customFormat="1" ht="17.25" customHeight="1" thickBot="1">
      <c r="A247" s="249" t="s">
        <v>112</v>
      </c>
      <c r="B247" s="253"/>
      <c r="C247" s="271" t="s">
        <v>111</v>
      </c>
      <c r="D247" s="248">
        <f>D111+D130+D29</f>
        <v>126754.8</v>
      </c>
      <c r="E247" s="248">
        <f>E111+E130+E29</f>
        <v>119398.92</v>
      </c>
      <c r="F247" s="248">
        <f>F111+F130+F29</f>
        <v>83034.98</v>
      </c>
      <c r="G247" s="248">
        <f>G111+G130</f>
        <v>0</v>
      </c>
      <c r="H247" s="248">
        <f>H111+H130</f>
        <v>0</v>
      </c>
      <c r="I247" s="248">
        <f>I111+I130</f>
        <v>82893.18</v>
      </c>
      <c r="J247" s="247">
        <f t="shared" si="14"/>
        <v>43719.82000000001</v>
      </c>
      <c r="K247" s="204">
        <f>E233-I233</f>
        <v>459727.16</v>
      </c>
    </row>
    <row r="248" spans="1:11" s="279" customFormat="1" ht="17.25" customHeight="1" thickBot="1">
      <c r="A248" s="249" t="s">
        <v>113</v>
      </c>
      <c r="B248" s="253"/>
      <c r="C248" s="271" t="s">
        <v>114</v>
      </c>
      <c r="D248" s="248">
        <f aca="true" t="shared" si="16" ref="D248:I248">D71</f>
        <v>6894.8</v>
      </c>
      <c r="E248" s="248">
        <f t="shared" si="16"/>
        <v>2618</v>
      </c>
      <c r="F248" s="248">
        <f t="shared" si="16"/>
        <v>1252</v>
      </c>
      <c r="G248" s="248">
        <f t="shared" si="16"/>
        <v>0</v>
      </c>
      <c r="H248" s="248">
        <f t="shared" si="16"/>
        <v>0</v>
      </c>
      <c r="I248" s="248">
        <f t="shared" si="16"/>
        <v>1252</v>
      </c>
      <c r="J248" s="247">
        <f t="shared" si="14"/>
        <v>5642.8</v>
      </c>
      <c r="K248" s="230">
        <f>E234-I234</f>
        <v>239901.08</v>
      </c>
    </row>
    <row r="249" spans="1:11" s="37" customFormat="1" ht="17.25" customHeight="1" thickBot="1">
      <c r="A249" s="249" t="s">
        <v>115</v>
      </c>
      <c r="B249" s="253"/>
      <c r="C249" s="271" t="s">
        <v>116</v>
      </c>
      <c r="D249" s="248">
        <f>D115+D133+D195+D199</f>
        <v>1483179.8599999999</v>
      </c>
      <c r="E249" s="248">
        <f>E115+E133+E195</f>
        <v>1012351.87</v>
      </c>
      <c r="F249" s="248">
        <f>F115+F133+F195+F199</f>
        <v>663365.32</v>
      </c>
      <c r="G249" s="248">
        <f>G115+G197+G133+G190</f>
        <v>0</v>
      </c>
      <c r="H249" s="248">
        <f>H115+H197+H133+H190</f>
        <v>0</v>
      </c>
      <c r="I249" s="248">
        <f>I115+I197+I133+I190</f>
        <v>445424.02</v>
      </c>
      <c r="J249" s="247">
        <f t="shared" si="14"/>
        <v>819814.5399999999</v>
      </c>
      <c r="K249" s="206"/>
    </row>
    <row r="250" spans="1:11" s="119" customFormat="1" ht="18" customHeight="1" thickBot="1">
      <c r="A250" s="249" t="s">
        <v>117</v>
      </c>
      <c r="B250" s="253"/>
      <c r="C250" s="271" t="s">
        <v>118</v>
      </c>
      <c r="D250" s="248">
        <f>D13+D17+D16+D23+D30+D52+D72+D85+D87+D191+D116+D134+D176+D183+D196+D200+D204</f>
        <v>7766848.16</v>
      </c>
      <c r="E250" s="248" t="e">
        <f>E13+E17+E16+E23+E30+E52+E72+E85+E87+E116+E134+E176+E183+190+E196+E200+E204</f>
        <v>#REF!</v>
      </c>
      <c r="F250" s="248">
        <f>F13+F17+F16+F23+F30+F52+F72+F85+F87+F116+F134+F176+F183+F196+F200+F204</f>
        <v>4027347.57</v>
      </c>
      <c r="G250" s="248" t="e">
        <f>G13+G16+G17+G23+G30+G72+G85+G52+G184+#REF!+G87+G116+G134+G176+G193+G204</f>
        <v>#REF!</v>
      </c>
      <c r="H250" s="248" t="e">
        <f>H13+H16+H17+H23+H30+H72+H85+H52+H184+#REF!+H87+H116+H134+H176+H193+H204</f>
        <v>#REF!</v>
      </c>
      <c r="I250" s="248" t="e">
        <f>I13+I16+I17+I23+I30+I72+I85+I52+I184+#REF!+I87+I116+I134+I176+I193+I204</f>
        <v>#REF!</v>
      </c>
      <c r="J250" s="247">
        <f t="shared" si="14"/>
        <v>3739500.5900000003</v>
      </c>
      <c r="K250" s="207"/>
    </row>
    <row r="251" spans="1:14" s="119" customFormat="1" ht="17.25" customHeight="1" thickBot="1">
      <c r="A251" s="249" t="s">
        <v>110</v>
      </c>
      <c r="B251" s="249"/>
      <c r="C251" s="271" t="s">
        <v>109</v>
      </c>
      <c r="D251" s="248">
        <f>D24+D31+D37+D44+D45+D48+D49+D53+D73+D117+D136+D152+D165+D177+D186+D201+D234+D238</f>
        <v>3125841.54</v>
      </c>
      <c r="E251" s="248" t="e">
        <f>E24+E31+E37+E44+E45+E48+E49+E53+E73+E117+E136+E152+E165+E177+E186+E201+E234+E238</f>
        <v>#REF!</v>
      </c>
      <c r="F251" s="248">
        <f>F24+F31+F37+F44+F45+F48+F49+F53+F73+F117+F136+F152+F165+F177+F186+F201+F234+F238</f>
        <v>1851257.16</v>
      </c>
      <c r="G251" s="248">
        <f>G31+G44+G45+G48+G49+G53+G73+G117+G135+G153+G165+G177+G234</f>
        <v>0</v>
      </c>
      <c r="H251" s="248">
        <f>H31+H44+H45+H48+H49+H53+H73+H117+H135+H153+H165+H177+H234</f>
        <v>0</v>
      </c>
      <c r="I251" s="248">
        <f>I31+I44+I45+I48+I49+I53+I73+I117+I135+I153+I165+I177+I234</f>
        <v>1714245.78</v>
      </c>
      <c r="J251" s="247">
        <f t="shared" si="14"/>
        <v>1274584.3800000001</v>
      </c>
      <c r="K251" s="206">
        <f aca="true" t="shared" si="17" ref="K251:K257">E243-I243</f>
        <v>3242728.049999997</v>
      </c>
      <c r="M251" s="37"/>
      <c r="N251" s="299"/>
    </row>
    <row r="252" spans="1:14" s="30" customFormat="1" ht="21" customHeight="1" thickBot="1">
      <c r="A252" s="239" t="s">
        <v>120</v>
      </c>
      <c r="B252" s="239"/>
      <c r="C252" s="305" t="s">
        <v>121</v>
      </c>
      <c r="D252" s="242">
        <f aca="true" t="shared" si="18" ref="D252:I252">D247+D248+D249+D250+D251</f>
        <v>12509519.16</v>
      </c>
      <c r="E252" s="242" t="e">
        <f t="shared" si="18"/>
        <v>#REF!</v>
      </c>
      <c r="F252" s="242">
        <f t="shared" si="18"/>
        <v>6626257.03</v>
      </c>
      <c r="G252" s="242" t="e">
        <f t="shared" si="18"/>
        <v>#REF!</v>
      </c>
      <c r="H252" s="242" t="e">
        <f t="shared" si="18"/>
        <v>#REF!</v>
      </c>
      <c r="I252" s="242" t="e">
        <f t="shared" si="18"/>
        <v>#REF!</v>
      </c>
      <c r="J252" s="242">
        <f t="shared" si="14"/>
        <v>5883262.13</v>
      </c>
      <c r="K252" s="206">
        <f t="shared" si="17"/>
        <v>-334072.0900000001</v>
      </c>
      <c r="N252" s="296"/>
    </row>
    <row r="253" spans="1:11" s="119" customFormat="1" ht="54.75" customHeight="1" thickBot="1">
      <c r="A253" s="249" t="s">
        <v>173</v>
      </c>
      <c r="B253" s="259"/>
      <c r="C253" s="271" t="s">
        <v>123</v>
      </c>
      <c r="D253" s="248">
        <v>0</v>
      </c>
      <c r="E253" s="248">
        <v>-1</v>
      </c>
      <c r="F253" s="248">
        <v>0</v>
      </c>
      <c r="G253" s="248">
        <v>0</v>
      </c>
      <c r="H253" s="248">
        <v>0</v>
      </c>
      <c r="I253" s="248">
        <v>0</v>
      </c>
      <c r="J253" s="247">
        <f t="shared" si="14"/>
        <v>0</v>
      </c>
      <c r="K253" s="206">
        <f t="shared" si="17"/>
        <v>1938272.6200000015</v>
      </c>
    </row>
    <row r="254" spans="1:11" s="119" customFormat="1" ht="37.5" customHeight="1" thickBot="1">
      <c r="A254" s="249" t="s">
        <v>126</v>
      </c>
      <c r="B254" s="259"/>
      <c r="C254" s="271" t="s">
        <v>124</v>
      </c>
      <c r="D254" s="248">
        <f>D20+D192</f>
        <v>4609005.33</v>
      </c>
      <c r="E254" s="248">
        <f>E20+E192</f>
        <v>0</v>
      </c>
      <c r="F254" s="248">
        <f>F20+F192</f>
        <v>2786943.1900000004</v>
      </c>
      <c r="G254" s="248">
        <f>G20+G187</f>
        <v>0</v>
      </c>
      <c r="H254" s="248">
        <f>H20+H187</f>
        <v>0</v>
      </c>
      <c r="I254" s="248">
        <f>I20+I187</f>
        <v>153801.2</v>
      </c>
      <c r="J254" s="247">
        <f t="shared" si="14"/>
        <v>1822062.1399999997</v>
      </c>
      <c r="K254" s="207">
        <f t="shared" si="17"/>
        <v>4846928.579999998</v>
      </c>
    </row>
    <row r="255" spans="1:11" s="119" customFormat="1" ht="26.25" customHeight="1" thickBot="1">
      <c r="A255" s="239" t="s">
        <v>477</v>
      </c>
      <c r="B255" s="239"/>
      <c r="C255" s="305" t="s">
        <v>125</v>
      </c>
      <c r="D255" s="242">
        <f aca="true" t="shared" si="19" ref="D255:I255">D253+D254</f>
        <v>4609005.33</v>
      </c>
      <c r="E255" s="242">
        <f t="shared" si="19"/>
        <v>-1</v>
      </c>
      <c r="F255" s="242">
        <f t="shared" si="19"/>
        <v>2786943.1900000004</v>
      </c>
      <c r="G255" s="242">
        <f t="shared" si="19"/>
        <v>0</v>
      </c>
      <c r="H255" s="242">
        <f t="shared" si="19"/>
        <v>0</v>
      </c>
      <c r="I255" s="242">
        <f t="shared" si="19"/>
        <v>153801.2</v>
      </c>
      <c r="J255" s="242">
        <f t="shared" si="14"/>
        <v>1822062.1399999997</v>
      </c>
      <c r="K255" s="206">
        <f t="shared" si="17"/>
        <v>36505.740000000005</v>
      </c>
    </row>
    <row r="256" spans="1:11" s="119" customFormat="1" ht="22.5" customHeight="1" thickBot="1">
      <c r="A256" s="249" t="s">
        <v>136</v>
      </c>
      <c r="B256" s="259"/>
      <c r="C256" s="271" t="s">
        <v>135</v>
      </c>
      <c r="D256" s="248">
        <f>D207+D210+D216+D219+D222+D225+D228+D231+D214+D215</f>
        <v>50105831.27</v>
      </c>
      <c r="E256" s="248">
        <f>E207+E210+E216+E219+E222+E225+E228+E231</f>
        <v>45249346.86</v>
      </c>
      <c r="F256" s="248">
        <f>F207+F210+F216+F219+F222+F225+F228+F231+F214+F215</f>
        <v>21935486.08</v>
      </c>
      <c r="G256" s="248" t="e">
        <f>G207+G210+#REF!+G219+G222+G225+G228+G231+G234</f>
        <v>#REF!</v>
      </c>
      <c r="H256" s="248" t="e">
        <f>H207+H210+#REF!+H219+H222+H225+H228+H231+H234</f>
        <v>#REF!</v>
      </c>
      <c r="I256" s="248" t="e">
        <f>I207+I210+#REF!+I219+I222+I225+I228+I231+I234</f>
        <v>#REF!</v>
      </c>
      <c r="J256" s="247">
        <f t="shared" si="14"/>
        <v>28170345.190000005</v>
      </c>
      <c r="K256" s="206">
        <f t="shared" si="17"/>
        <v>1366</v>
      </c>
    </row>
    <row r="257" spans="1:11" s="119" customFormat="1" ht="26.25" customHeight="1" thickBot="1">
      <c r="A257" s="239" t="s">
        <v>478</v>
      </c>
      <c r="B257" s="239"/>
      <c r="C257" s="305" t="s">
        <v>405</v>
      </c>
      <c r="D257" s="242">
        <f aca="true" t="shared" si="20" ref="D257:I257">D256</f>
        <v>50105831.27</v>
      </c>
      <c r="E257" s="242">
        <f t="shared" si="20"/>
        <v>45249346.86</v>
      </c>
      <c r="F257" s="242">
        <f t="shared" si="20"/>
        <v>21935486.08</v>
      </c>
      <c r="G257" s="242" t="e">
        <f t="shared" si="20"/>
        <v>#REF!</v>
      </c>
      <c r="H257" s="242" t="e">
        <f t="shared" si="20"/>
        <v>#REF!</v>
      </c>
      <c r="I257" s="242" t="e">
        <f t="shared" si="20"/>
        <v>#REF!</v>
      </c>
      <c r="J257" s="242">
        <f t="shared" si="14"/>
        <v>28170345.190000005</v>
      </c>
      <c r="K257" s="206">
        <f t="shared" si="17"/>
        <v>566927.85</v>
      </c>
    </row>
    <row r="258" spans="1:11" s="30" customFormat="1" ht="21" customHeight="1" thickBot="1">
      <c r="A258" s="249" t="s">
        <v>145</v>
      </c>
      <c r="B258" s="259"/>
      <c r="C258" s="271" t="s">
        <v>146</v>
      </c>
      <c r="D258" s="248">
        <f aca="true" t="shared" si="21" ref="D258:I258">D95</f>
        <v>120000</v>
      </c>
      <c r="E258" s="248" t="e">
        <f t="shared" si="21"/>
        <v>#REF!</v>
      </c>
      <c r="F258" s="248">
        <f t="shared" si="21"/>
        <v>70000</v>
      </c>
      <c r="G258" s="248">
        <f t="shared" si="21"/>
        <v>0</v>
      </c>
      <c r="H258" s="248">
        <f t="shared" si="21"/>
        <v>0</v>
      </c>
      <c r="I258" s="248">
        <f t="shared" si="21"/>
        <v>70000</v>
      </c>
      <c r="J258" s="247">
        <f t="shared" si="14"/>
        <v>50000</v>
      </c>
      <c r="K258" s="117" t="e">
        <f>K140+K88+#REF!+K120</f>
        <v>#REF!</v>
      </c>
    </row>
    <row r="259" spans="1:11" ht="23.25" customHeight="1" thickBot="1">
      <c r="A259" s="239" t="s">
        <v>479</v>
      </c>
      <c r="B259" s="239"/>
      <c r="C259" s="305" t="s">
        <v>406</v>
      </c>
      <c r="D259" s="242">
        <f aca="true" t="shared" si="22" ref="D259:I259">D258</f>
        <v>120000</v>
      </c>
      <c r="E259" s="242" t="e">
        <f t="shared" si="22"/>
        <v>#REF!</v>
      </c>
      <c r="F259" s="242">
        <f t="shared" si="22"/>
        <v>70000</v>
      </c>
      <c r="G259" s="242">
        <f t="shared" si="22"/>
        <v>0</v>
      </c>
      <c r="H259" s="242">
        <f t="shared" si="22"/>
        <v>0</v>
      </c>
      <c r="I259" s="242">
        <f t="shared" si="22"/>
        <v>70000</v>
      </c>
      <c r="J259" s="242">
        <f t="shared" si="14"/>
        <v>50000</v>
      </c>
      <c r="K259" s="206" t="e">
        <f aca="true" t="shared" si="23" ref="K259:K264">E251-I251</f>
        <v>#REF!</v>
      </c>
    </row>
    <row r="260" spans="1:11" ht="17.25" customHeight="1" thickBot="1">
      <c r="A260" s="249" t="s">
        <v>127</v>
      </c>
      <c r="B260" s="259"/>
      <c r="C260" s="271" t="s">
        <v>149</v>
      </c>
      <c r="D260" s="248">
        <f aca="true" t="shared" si="24" ref="D260:I260">D74+D38+D91+D101+D98+D118+D137+D168+D32</f>
        <v>211094.37</v>
      </c>
      <c r="E260" s="248">
        <f t="shared" si="24"/>
        <v>249138.27999999997</v>
      </c>
      <c r="F260" s="248">
        <f t="shared" si="24"/>
        <v>76602.81</v>
      </c>
      <c r="G260" s="248">
        <f t="shared" si="24"/>
        <v>0</v>
      </c>
      <c r="H260" s="248">
        <f t="shared" si="24"/>
        <v>0</v>
      </c>
      <c r="I260" s="248">
        <f t="shared" si="24"/>
        <v>76602.81</v>
      </c>
      <c r="J260" s="247">
        <f t="shared" si="14"/>
        <v>134491.56</v>
      </c>
      <c r="K260" s="207" t="e">
        <f t="shared" si="23"/>
        <v>#REF!</v>
      </c>
    </row>
    <row r="261" spans="1:11" s="30" customFormat="1" ht="21" customHeight="1" thickBot="1">
      <c r="A261" s="239" t="s">
        <v>480</v>
      </c>
      <c r="B261" s="239"/>
      <c r="C261" s="305" t="s">
        <v>407</v>
      </c>
      <c r="D261" s="242">
        <f aca="true" t="shared" si="25" ref="D261:I261">D260</f>
        <v>211094.37</v>
      </c>
      <c r="E261" s="242">
        <f t="shared" si="25"/>
        <v>249138.27999999997</v>
      </c>
      <c r="F261" s="242">
        <f t="shared" si="25"/>
        <v>76602.81</v>
      </c>
      <c r="G261" s="242">
        <f t="shared" si="25"/>
        <v>0</v>
      </c>
      <c r="H261" s="242">
        <f t="shared" si="25"/>
        <v>0</v>
      </c>
      <c r="I261" s="242">
        <f t="shared" si="25"/>
        <v>76602.81</v>
      </c>
      <c r="J261" s="242">
        <f t="shared" si="14"/>
        <v>134491.56</v>
      </c>
      <c r="K261" s="206">
        <f t="shared" si="23"/>
        <v>-1</v>
      </c>
    </row>
    <row r="262" spans="1:11" s="30" customFormat="1" ht="18" customHeight="1" thickBot="1">
      <c r="A262" s="249" t="s">
        <v>127</v>
      </c>
      <c r="B262" s="249"/>
      <c r="C262" s="272" t="s">
        <v>153</v>
      </c>
      <c r="D262" s="273">
        <f>D25+D33+D39+D119+D138+D144+D178+D187+D235+D239</f>
        <v>849021.01</v>
      </c>
      <c r="E262" s="273">
        <f>E25+E33+E39+E119+E138+E144+E178+E187+E235+E239</f>
        <v>986512.8699999999</v>
      </c>
      <c r="F262" s="273">
        <f>F25+F33+F39+F119+F138+F144+F178+F187+F235+F239</f>
        <v>541686.01</v>
      </c>
      <c r="G262" s="273">
        <f>G33+G119+G178+G145+G39</f>
        <v>0</v>
      </c>
      <c r="H262" s="273">
        <f>H33+H119+H178+H145+H39</f>
        <v>0</v>
      </c>
      <c r="I262" s="273">
        <f>I33+I119+I178+I145+I39</f>
        <v>304666.01</v>
      </c>
      <c r="J262" s="247">
        <f t="shared" si="14"/>
        <v>307335</v>
      </c>
      <c r="K262" s="206">
        <f t="shared" si="23"/>
        <v>-153801.2</v>
      </c>
    </row>
    <row r="263" spans="1:11" s="30" customFormat="1" ht="22.5" customHeight="1" hidden="1" thickBot="1">
      <c r="A263" s="249" t="s">
        <v>130</v>
      </c>
      <c r="B263" s="249"/>
      <c r="C263" s="272" t="s">
        <v>227</v>
      </c>
      <c r="D263" s="273">
        <v>0</v>
      </c>
      <c r="E263" s="273">
        <f>E179</f>
        <v>19599.99</v>
      </c>
      <c r="F263" s="273">
        <v>0</v>
      </c>
      <c r="G263" s="273">
        <v>3</v>
      </c>
      <c r="H263" s="273">
        <v>4</v>
      </c>
      <c r="I263" s="273">
        <v>5</v>
      </c>
      <c r="J263" s="247">
        <f t="shared" si="14"/>
        <v>0</v>
      </c>
      <c r="K263" s="207">
        <f t="shared" si="23"/>
        <v>-153802.2</v>
      </c>
    </row>
    <row r="264" spans="1:11" s="30" customFormat="1" ht="17.25" customHeight="1" thickBot="1">
      <c r="A264" s="249" t="s">
        <v>130</v>
      </c>
      <c r="B264" s="249"/>
      <c r="C264" s="272" t="s">
        <v>157</v>
      </c>
      <c r="D264" s="273">
        <f>D40+D179</f>
        <v>31236</v>
      </c>
      <c r="E264" s="273">
        <f>E40</f>
        <v>13153.84</v>
      </c>
      <c r="F264" s="273">
        <f>F40+F179</f>
        <v>28242.45</v>
      </c>
      <c r="G264" s="273">
        <f>G40</f>
        <v>0</v>
      </c>
      <c r="H264" s="273">
        <f>H40</f>
        <v>0</v>
      </c>
      <c r="I264" s="273">
        <f>I40</f>
        <v>13800</v>
      </c>
      <c r="J264" s="247">
        <f t="shared" si="14"/>
        <v>2993.5499999999993</v>
      </c>
      <c r="K264" s="207" t="e">
        <f t="shared" si="23"/>
        <v>#REF!</v>
      </c>
    </row>
    <row r="265" spans="1:11" ht="15" customHeight="1" thickBot="1">
      <c r="A265" s="249" t="s">
        <v>130</v>
      </c>
      <c r="B265" s="249"/>
      <c r="C265" s="272" t="s">
        <v>154</v>
      </c>
      <c r="D265" s="273">
        <f>D34+D41+D56+D59+D86+D88+D92+D120+D139+D145+D169+D180</f>
        <v>455448.56</v>
      </c>
      <c r="E265" s="273">
        <f>E34+E41+E56+E59+E86+E88+E92+E120+E139+E145+E169+E180</f>
        <v>170233.93</v>
      </c>
      <c r="F265" s="273">
        <f>F34+F41+F56+F59+F86+F88+F92+F120+F139+F145+F169+F180</f>
        <v>263074.08999999997</v>
      </c>
      <c r="G265" s="273" t="e">
        <f>G34+G41+G56+G59+G86+G88+G92+G120+G139+G180+#REF!+G170</f>
        <v>#REF!</v>
      </c>
      <c r="H265" s="273" t="e">
        <f>H34+H41+H56+H59+H86+H88+H92+H120+H139+H180+#REF!+H170</f>
        <v>#REF!</v>
      </c>
      <c r="I265" s="273" t="e">
        <f>I34+I41+I56+I59+I86+I88+I92+I120+I139+I180+#REF!+I170</f>
        <v>#REF!</v>
      </c>
      <c r="J265" s="247">
        <f t="shared" si="14"/>
        <v>192374.47000000003</v>
      </c>
      <c r="K265" s="207" t="e">
        <f>E258-I258</f>
        <v>#REF!</v>
      </c>
    </row>
    <row r="266" spans="1:11" s="30" customFormat="1" ht="25.5" customHeight="1" thickBot="1">
      <c r="A266" s="239" t="s">
        <v>481</v>
      </c>
      <c r="B266" s="306"/>
      <c r="C266" s="305" t="s">
        <v>128</v>
      </c>
      <c r="D266" s="242">
        <f>D262+D263+D264+D265</f>
        <v>1335705.57</v>
      </c>
      <c r="E266" s="242">
        <f>E262+E263+E264+E265</f>
        <v>1189500.63</v>
      </c>
      <c r="F266" s="242">
        <f>F262+F263+F264+F265</f>
        <v>833002.5499999999</v>
      </c>
      <c r="G266" s="242" t="e">
        <f aca="true" t="shared" si="26" ref="G266:I268">G262+G265+G264+G263</f>
        <v>#REF!</v>
      </c>
      <c r="H266" s="242" t="e">
        <f t="shared" si="26"/>
        <v>#REF!</v>
      </c>
      <c r="I266" s="242" t="e">
        <f t="shared" si="26"/>
        <v>#REF!</v>
      </c>
      <c r="J266" s="242">
        <f t="shared" si="14"/>
        <v>502703.02000000014</v>
      </c>
      <c r="K266" s="207"/>
    </row>
    <row r="267" spans="1:11" s="232" customFormat="1" ht="25.5" customHeight="1" thickBot="1">
      <c r="A267" s="244"/>
      <c r="B267" s="307"/>
      <c r="C267" s="308" t="s">
        <v>48</v>
      </c>
      <c r="D267" s="248">
        <f>D190</f>
        <v>0</v>
      </c>
      <c r="E267" s="248">
        <f>E190</f>
        <v>27422.92</v>
      </c>
      <c r="F267" s="248">
        <f>F190</f>
        <v>0</v>
      </c>
      <c r="G267" s="247"/>
      <c r="H267" s="247"/>
      <c r="I267" s="247"/>
      <c r="J267" s="247">
        <f t="shared" si="14"/>
        <v>0</v>
      </c>
      <c r="K267" s="230"/>
    </row>
    <row r="268" spans="1:11" s="232" customFormat="1" ht="21.75" customHeight="1" thickBot="1">
      <c r="A268" s="239" t="s">
        <v>486</v>
      </c>
      <c r="B268" s="306"/>
      <c r="C268" s="305" t="s">
        <v>47</v>
      </c>
      <c r="D268" s="242">
        <f>D267</f>
        <v>0</v>
      </c>
      <c r="E268" s="242">
        <f>E267</f>
        <v>27422.92</v>
      </c>
      <c r="F268" s="242">
        <f>F267</f>
        <v>0</v>
      </c>
      <c r="G268" s="242" t="e">
        <f t="shared" si="26"/>
        <v>#REF!</v>
      </c>
      <c r="H268" s="242" t="e">
        <f t="shared" si="26"/>
        <v>#REF!</v>
      </c>
      <c r="I268" s="242" t="e">
        <f t="shared" si="26"/>
        <v>#REF!</v>
      </c>
      <c r="J268" s="242">
        <f t="shared" si="14"/>
        <v>0</v>
      </c>
      <c r="K268" s="230"/>
    </row>
    <row r="269" spans="1:11" ht="15" customHeight="1" thickBot="1">
      <c r="A269" s="259"/>
      <c r="B269" s="274"/>
      <c r="C269" s="263"/>
      <c r="D269" s="247"/>
      <c r="E269" s="247"/>
      <c r="F269" s="247"/>
      <c r="G269" s="256"/>
      <c r="H269" s="256"/>
      <c r="I269" s="256"/>
      <c r="J269" s="256"/>
      <c r="K269" s="207">
        <f>E260-I260</f>
        <v>172535.46999999997</v>
      </c>
    </row>
    <row r="270" spans="1:11" s="30" customFormat="1" ht="37.5" customHeight="1" thickBot="1">
      <c r="A270" s="239" t="s">
        <v>85</v>
      </c>
      <c r="B270" s="275">
        <v>450</v>
      </c>
      <c r="C270" s="276" t="s">
        <v>55</v>
      </c>
      <c r="D270" s="277" t="s">
        <v>55</v>
      </c>
      <c r="E270" s="277" t="s">
        <v>55</v>
      </c>
      <c r="F270" s="242">
        <f>Лист1!E90</f>
        <v>-3376828.31000001</v>
      </c>
      <c r="G270" s="277"/>
      <c r="H270" s="277"/>
      <c r="I270" s="242">
        <f>F270</f>
        <v>-3376828.31000001</v>
      </c>
      <c r="J270" s="277" t="s">
        <v>55</v>
      </c>
      <c r="K270" s="207">
        <f>E262-I262</f>
        <v>681846.8599999999</v>
      </c>
    </row>
    <row r="271" ht="15" customHeight="1">
      <c r="K271" s="34" t="e">
        <f>K92+#REF!+#REF!</f>
        <v>#REF!</v>
      </c>
    </row>
    <row r="272" spans="1:11" s="30" customFormat="1" ht="33" customHeight="1">
      <c r="A272" s="1"/>
      <c r="B272" s="1"/>
      <c r="C272" s="1"/>
      <c r="D272" s="165"/>
      <c r="E272" s="165"/>
      <c r="F272" s="165"/>
      <c r="G272" s="1"/>
      <c r="H272" s="1"/>
      <c r="I272" s="1"/>
      <c r="J272" s="1"/>
      <c r="K272" s="28" t="e">
        <f>K93+#REF!+K53</f>
        <v>#REF!</v>
      </c>
    </row>
    <row r="273" spans="1:11" s="30" customFormat="1" ht="15" customHeight="1">
      <c r="A273" s="1"/>
      <c r="B273" s="1"/>
      <c r="C273" s="1"/>
      <c r="D273" s="165"/>
      <c r="E273" s="165"/>
      <c r="F273" s="165"/>
      <c r="G273" s="1"/>
      <c r="H273" s="1"/>
      <c r="I273" s="1"/>
      <c r="J273" s="1"/>
      <c r="K273" s="206">
        <f>E263-I263</f>
        <v>19594.99</v>
      </c>
    </row>
    <row r="274" spans="1:11" s="30" customFormat="1" ht="15" customHeight="1">
      <c r="A274" s="1"/>
      <c r="B274" s="1"/>
      <c r="C274" s="1"/>
      <c r="D274" s="165"/>
      <c r="E274" s="165"/>
      <c r="F274" s="165"/>
      <c r="G274" s="1"/>
      <c r="H274" s="1"/>
      <c r="I274" s="1"/>
      <c r="J274" s="1"/>
      <c r="K274" s="206">
        <f>E264-I264</f>
        <v>-646.1599999999999</v>
      </c>
    </row>
    <row r="275" ht="15" customHeight="1">
      <c r="K275" s="206" t="e">
        <f>E265-I265</f>
        <v>#REF!</v>
      </c>
    </row>
    <row r="276" ht="15.75" customHeight="1">
      <c r="K276" s="207" t="e">
        <f>E266-I266</f>
        <v>#REF!</v>
      </c>
    </row>
    <row r="277" ht="18.75" customHeight="1">
      <c r="K277" s="212"/>
    </row>
    <row r="278" ht="13.5" thickBot="1">
      <c r="K278" s="213" t="s">
        <v>55</v>
      </c>
    </row>
  </sheetData>
  <sheetProtection/>
  <mergeCells count="3">
    <mergeCell ref="C2:H2"/>
    <mergeCell ref="J3:J8"/>
    <mergeCell ref="F3:I8"/>
  </mergeCells>
  <printOptions/>
  <pageMargins left="0.1968503937007874" right="0.1968503937007874" top="0.5118110236220472" bottom="0.2755905511811024" header="0.1968503937007874" footer="0.1968503937007874"/>
  <pageSetup fitToHeight="7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D70" sqref="D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3" width="9.125" style="52" customWidth="1"/>
    <col min="4" max="4" width="9.125" style="67" customWidth="1"/>
    <col min="5" max="5" width="9.125" style="185" customWidth="1"/>
    <col min="6" max="8" width="9.125" style="67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H68" sqref="H68"/>
    </sheetView>
  </sheetViews>
  <sheetFormatPr defaultColWidth="9.00390625" defaultRowHeight="12.75"/>
  <cols>
    <col min="1" max="1" width="33.875" style="52" customWidth="1"/>
    <col min="2" max="2" width="4.625" style="52" customWidth="1"/>
    <col min="3" max="3" width="22.875" style="52" customWidth="1"/>
    <col min="4" max="4" width="14.625" style="67" customWidth="1"/>
    <col min="5" max="5" width="14.125" style="67" customWidth="1"/>
    <col min="6" max="6" width="15.375" style="67" customWidth="1"/>
    <col min="7" max="7" width="12.625" style="67" customWidth="1"/>
    <col min="8" max="8" width="13.375" style="67" customWidth="1"/>
    <col min="9" max="9" width="14.125" style="1" customWidth="1"/>
    <col min="10" max="16384" width="9.125" style="1" customWidth="1"/>
  </cols>
  <sheetData>
    <row r="1" spans="1:9" ht="16.5" customHeight="1" thickBot="1">
      <c r="A1" s="39" t="s">
        <v>92</v>
      </c>
      <c r="B1" s="40"/>
      <c r="C1" s="41"/>
      <c r="D1" s="39"/>
      <c r="E1" s="39"/>
      <c r="F1" s="39"/>
      <c r="G1" s="39"/>
      <c r="H1" s="39"/>
      <c r="I1" s="42" t="s">
        <v>6</v>
      </c>
    </row>
    <row r="2" spans="1:9" ht="15" customHeight="1">
      <c r="A2" s="43" t="s">
        <v>91</v>
      </c>
      <c r="B2" s="40"/>
      <c r="C2" s="39"/>
      <c r="D2" s="39"/>
      <c r="E2" s="39"/>
      <c r="F2" s="39"/>
      <c r="G2" s="39"/>
      <c r="H2" s="4" t="s">
        <v>34</v>
      </c>
      <c r="I2" s="44" t="s">
        <v>64</v>
      </c>
    </row>
    <row r="3" spans="1:9" ht="13.5" customHeight="1">
      <c r="A3" s="45" t="s">
        <v>228</v>
      </c>
      <c r="B3" s="45"/>
      <c r="C3" s="45"/>
      <c r="D3" s="113"/>
      <c r="E3" s="45"/>
      <c r="F3" s="45"/>
      <c r="G3" s="45"/>
      <c r="H3" s="3" t="s">
        <v>31</v>
      </c>
      <c r="I3" s="46" t="s">
        <v>222</v>
      </c>
    </row>
    <row r="4" spans="1:9" ht="18" customHeight="1">
      <c r="A4" s="3" t="s">
        <v>90</v>
      </c>
      <c r="B4" s="3"/>
      <c r="C4" s="47" t="s">
        <v>95</v>
      </c>
      <c r="D4" s="48"/>
      <c r="E4" s="48"/>
      <c r="F4" s="4"/>
      <c r="G4" s="4"/>
      <c r="H4" s="3" t="s">
        <v>29</v>
      </c>
      <c r="I4" s="46" t="s">
        <v>97</v>
      </c>
    </row>
    <row r="5" spans="1:9" ht="11.25" customHeight="1">
      <c r="A5" s="3" t="s">
        <v>89</v>
      </c>
      <c r="B5" s="3"/>
      <c r="C5" s="47"/>
      <c r="D5" s="48"/>
      <c r="E5" s="48"/>
      <c r="F5" s="4"/>
      <c r="G5" s="4"/>
      <c r="H5" s="3"/>
      <c r="I5" s="49"/>
    </row>
    <row r="6" spans="1:9" ht="15.75" customHeight="1">
      <c r="A6" s="3" t="s">
        <v>161</v>
      </c>
      <c r="B6" s="3"/>
      <c r="C6" s="3"/>
      <c r="D6" s="4"/>
      <c r="E6" s="4"/>
      <c r="F6" s="4"/>
      <c r="G6" s="4"/>
      <c r="H6" s="3" t="s">
        <v>66</v>
      </c>
      <c r="I6" s="46" t="s">
        <v>96</v>
      </c>
    </row>
    <row r="7" spans="1:9" ht="13.5" customHeight="1">
      <c r="A7" s="3" t="s">
        <v>74</v>
      </c>
      <c r="B7" s="3"/>
      <c r="C7" s="3"/>
      <c r="D7" s="4"/>
      <c r="E7" s="4"/>
      <c r="F7" s="4"/>
      <c r="G7" s="4"/>
      <c r="H7" s="3"/>
      <c r="I7" s="50"/>
    </row>
    <row r="8" spans="1:9" ht="13.5" customHeight="1" thickBot="1">
      <c r="A8" s="3" t="s">
        <v>1</v>
      </c>
      <c r="B8" s="3"/>
      <c r="C8" s="3"/>
      <c r="D8" s="4"/>
      <c r="E8" s="125"/>
      <c r="F8" s="4"/>
      <c r="G8" s="4"/>
      <c r="H8" s="3" t="s">
        <v>30</v>
      </c>
      <c r="I8" s="51" t="s">
        <v>0</v>
      </c>
    </row>
    <row r="9" spans="2:9" ht="14.25" customHeight="1">
      <c r="B9" s="2"/>
      <c r="C9" s="2" t="s">
        <v>43</v>
      </c>
      <c r="D9" s="4"/>
      <c r="E9" s="4"/>
      <c r="F9" s="125"/>
      <c r="G9" s="4"/>
      <c r="H9" s="4"/>
      <c r="I9" s="5"/>
    </row>
    <row r="10" spans="1:9" ht="5.25" customHeight="1">
      <c r="A10" s="6"/>
      <c r="B10" s="6"/>
      <c r="C10" s="7"/>
      <c r="D10" s="8"/>
      <c r="E10" s="8"/>
      <c r="F10" s="8"/>
      <c r="G10" s="8"/>
      <c r="H10" s="8"/>
      <c r="I10" s="9"/>
    </row>
    <row r="11" spans="1:9" ht="12.75" customHeight="1">
      <c r="A11" s="10"/>
      <c r="B11" s="11"/>
      <c r="C11" s="15"/>
      <c r="D11" s="12"/>
      <c r="E11" s="53"/>
      <c r="F11" s="54" t="s">
        <v>10</v>
      </c>
      <c r="G11" s="55"/>
      <c r="H11" s="56"/>
      <c r="I11" s="13"/>
    </row>
    <row r="12" spans="1:9" ht="9.75" customHeight="1">
      <c r="A12" s="11"/>
      <c r="B12" s="11" t="s">
        <v>25</v>
      </c>
      <c r="C12" s="11"/>
      <c r="D12" s="12" t="s">
        <v>87</v>
      </c>
      <c r="E12" s="18" t="s">
        <v>69</v>
      </c>
      <c r="F12" s="19" t="s">
        <v>11</v>
      </c>
      <c r="G12" s="18" t="s">
        <v>14</v>
      </c>
      <c r="H12" s="14"/>
      <c r="I12" s="13" t="s">
        <v>4</v>
      </c>
    </row>
    <row r="13" spans="1:9" ht="9.75" customHeight="1">
      <c r="A13" s="11" t="s">
        <v>7</v>
      </c>
      <c r="B13" s="11" t="s">
        <v>26</v>
      </c>
      <c r="C13" s="15" t="s">
        <v>9</v>
      </c>
      <c r="D13" s="12" t="s">
        <v>88</v>
      </c>
      <c r="E13" s="20" t="s">
        <v>70</v>
      </c>
      <c r="F13" s="12" t="s">
        <v>12</v>
      </c>
      <c r="G13" s="12" t="s">
        <v>15</v>
      </c>
      <c r="H13" s="12" t="s">
        <v>16</v>
      </c>
      <c r="I13" s="13" t="s">
        <v>5</v>
      </c>
    </row>
    <row r="14" spans="1:9" ht="9.75" customHeight="1">
      <c r="A14" s="10"/>
      <c r="B14" s="11" t="s">
        <v>27</v>
      </c>
      <c r="C14" s="11"/>
      <c r="D14" s="12" t="s">
        <v>5</v>
      </c>
      <c r="E14" s="20" t="s">
        <v>60</v>
      </c>
      <c r="F14" s="12" t="s">
        <v>13</v>
      </c>
      <c r="G14" s="12"/>
      <c r="H14" s="12"/>
      <c r="I14" s="13"/>
    </row>
    <row r="15" spans="1:9" ht="9.75" customHeight="1">
      <c r="A15" s="10"/>
      <c r="B15" s="11"/>
      <c r="C15" s="11"/>
      <c r="D15" s="12"/>
      <c r="E15" s="20" t="s">
        <v>61</v>
      </c>
      <c r="F15" s="12"/>
      <c r="G15" s="12"/>
      <c r="H15" s="12"/>
      <c r="I15" s="13"/>
    </row>
    <row r="16" spans="1:9" ht="9.75" customHeight="1" thickBot="1">
      <c r="A16" s="21">
        <v>1</v>
      </c>
      <c r="B16" s="22">
        <v>2</v>
      </c>
      <c r="C16" s="22">
        <v>3</v>
      </c>
      <c r="D16" s="23" t="s">
        <v>2</v>
      </c>
      <c r="E16" s="24" t="s">
        <v>3</v>
      </c>
      <c r="F16" s="23" t="s">
        <v>17</v>
      </c>
      <c r="G16" s="23" t="s">
        <v>18</v>
      </c>
      <c r="H16" s="23" t="s">
        <v>19</v>
      </c>
      <c r="I16" s="25" t="s">
        <v>20</v>
      </c>
    </row>
    <row r="17" spans="1:9" s="30" customFormat="1" ht="15.75" customHeight="1">
      <c r="A17" s="127" t="s">
        <v>24</v>
      </c>
      <c r="B17" s="128" t="s">
        <v>36</v>
      </c>
      <c r="C17" s="129" t="s">
        <v>55</v>
      </c>
      <c r="D17" s="130">
        <f>D19+D57</f>
        <v>45391350</v>
      </c>
      <c r="E17" s="130">
        <f>E19+E57</f>
        <v>35057769.050000004</v>
      </c>
      <c r="F17" s="131"/>
      <c r="G17" s="131"/>
      <c r="H17" s="131">
        <f>E17</f>
        <v>35057769.050000004</v>
      </c>
      <c r="I17" s="137">
        <f>D17-E17</f>
        <v>10333580.949999996</v>
      </c>
    </row>
    <row r="18" spans="1:9" ht="15.75" customHeight="1" thickBot="1">
      <c r="A18" s="31" t="s">
        <v>8</v>
      </c>
      <c r="B18" s="32"/>
      <c r="C18" s="33"/>
      <c r="D18" s="34"/>
      <c r="E18" s="34"/>
      <c r="F18" s="35"/>
      <c r="G18" s="35"/>
      <c r="H18" s="35"/>
      <c r="I18" s="58"/>
    </row>
    <row r="19" spans="1:9" s="30" customFormat="1" ht="15.75" customHeight="1" thickBot="1">
      <c r="A19" s="133" t="s">
        <v>98</v>
      </c>
      <c r="B19" s="132"/>
      <c r="C19" s="135"/>
      <c r="D19" s="131">
        <f>SUM(D20:D56)</f>
        <v>3008210</v>
      </c>
      <c r="E19" s="130">
        <f>SUM(E20:E56)</f>
        <v>1993119.2600000005</v>
      </c>
      <c r="F19" s="131"/>
      <c r="G19" s="131"/>
      <c r="H19" s="131">
        <f aca="true" t="shared" si="0" ref="H19:H65">E19</f>
        <v>1993119.2600000005</v>
      </c>
      <c r="I19" s="137">
        <f aca="true" t="shared" si="1" ref="I19:I62">D19-E19</f>
        <v>1015090.7399999995</v>
      </c>
    </row>
    <row r="20" spans="1:9" ht="15.75" customHeight="1" thickBot="1">
      <c r="A20" s="116" t="s">
        <v>162</v>
      </c>
      <c r="B20" s="32"/>
      <c r="C20" s="59" t="s">
        <v>200</v>
      </c>
      <c r="D20" s="138">
        <v>1529000</v>
      </c>
      <c r="E20" s="34">
        <v>1283465.33</v>
      </c>
      <c r="F20" s="35">
        <f>D20-E20-E21-E22-E23-E24</f>
        <v>237119.22999999992</v>
      </c>
      <c r="G20" s="35"/>
      <c r="H20" s="29">
        <f t="shared" si="0"/>
        <v>1283465.33</v>
      </c>
      <c r="I20" s="57">
        <f t="shared" si="1"/>
        <v>245534.66999999993</v>
      </c>
    </row>
    <row r="21" spans="1:9" ht="15.75" customHeight="1" thickBot="1">
      <c r="A21" s="116" t="s">
        <v>162</v>
      </c>
      <c r="B21" s="32"/>
      <c r="C21" s="59" t="s">
        <v>201</v>
      </c>
      <c r="D21" s="34"/>
      <c r="E21" s="34">
        <v>241.5</v>
      </c>
      <c r="F21" s="35"/>
      <c r="G21" s="35"/>
      <c r="H21" s="29">
        <f t="shared" si="0"/>
        <v>241.5</v>
      </c>
      <c r="I21" s="57">
        <f t="shared" si="1"/>
        <v>-241.5</v>
      </c>
    </row>
    <row r="22" spans="1:9" ht="15.75" customHeight="1" thickBot="1">
      <c r="A22" s="116" t="s">
        <v>162</v>
      </c>
      <c r="B22" s="32"/>
      <c r="C22" s="59" t="s">
        <v>230</v>
      </c>
      <c r="D22" s="34"/>
      <c r="E22" s="34">
        <v>4842.1</v>
      </c>
      <c r="F22" s="35"/>
      <c r="G22" s="35"/>
      <c r="H22" s="29">
        <f t="shared" si="0"/>
        <v>4842.1</v>
      </c>
      <c r="I22" s="57">
        <f aca="true" t="shared" si="2" ref="I22:I27">D22-E22</f>
        <v>-4842.1</v>
      </c>
    </row>
    <row r="23" spans="1:9" ht="15.75" customHeight="1" thickBot="1">
      <c r="A23" s="116" t="s">
        <v>162</v>
      </c>
      <c r="B23" s="32"/>
      <c r="C23" s="59" t="s">
        <v>218</v>
      </c>
      <c r="D23" s="34"/>
      <c r="E23" s="34">
        <v>3119.31</v>
      </c>
      <c r="F23" s="35"/>
      <c r="G23" s="35"/>
      <c r="H23" s="29">
        <f t="shared" si="0"/>
        <v>3119.31</v>
      </c>
      <c r="I23" s="57">
        <f t="shared" si="2"/>
        <v>-3119.31</v>
      </c>
    </row>
    <row r="24" spans="1:9" ht="15.75" customHeight="1" thickBot="1">
      <c r="A24" s="116" t="s">
        <v>162</v>
      </c>
      <c r="B24" s="32"/>
      <c r="C24" s="59" t="s">
        <v>219</v>
      </c>
      <c r="D24" s="34"/>
      <c r="E24" s="34">
        <v>212.53</v>
      </c>
      <c r="F24" s="35"/>
      <c r="G24" s="35"/>
      <c r="H24" s="29">
        <f t="shared" si="0"/>
        <v>212.53</v>
      </c>
      <c r="I24" s="57">
        <f t="shared" si="2"/>
        <v>-212.53</v>
      </c>
    </row>
    <row r="25" spans="1:9" ht="26.25" customHeight="1" thickBot="1">
      <c r="A25" s="116" t="s">
        <v>208</v>
      </c>
      <c r="B25" s="32"/>
      <c r="C25" s="59" t="s">
        <v>207</v>
      </c>
      <c r="D25" s="34"/>
      <c r="E25" s="34">
        <v>258.5</v>
      </c>
      <c r="F25" s="35"/>
      <c r="G25" s="35"/>
      <c r="H25" s="29">
        <f t="shared" si="0"/>
        <v>258.5</v>
      </c>
      <c r="I25" s="57">
        <f t="shared" si="2"/>
        <v>-258.5</v>
      </c>
    </row>
    <row r="26" spans="1:9" ht="31.5" customHeight="1" thickBot="1">
      <c r="A26" s="116" t="s">
        <v>208</v>
      </c>
      <c r="B26" s="32"/>
      <c r="C26" s="59" t="s">
        <v>202</v>
      </c>
      <c r="D26" s="34"/>
      <c r="E26" s="34">
        <v>0.49</v>
      </c>
      <c r="F26" s="35"/>
      <c r="G26" s="35"/>
      <c r="H26" s="29">
        <f t="shared" si="0"/>
        <v>0.49</v>
      </c>
      <c r="I26" s="57">
        <f t="shared" si="2"/>
        <v>-0.49</v>
      </c>
    </row>
    <row r="27" spans="1:9" ht="31.5" customHeight="1" thickBot="1">
      <c r="A27" s="116" t="s">
        <v>208</v>
      </c>
      <c r="B27" s="32"/>
      <c r="C27" s="59" t="s">
        <v>209</v>
      </c>
      <c r="D27" s="34"/>
      <c r="E27" s="34">
        <v>50</v>
      </c>
      <c r="F27" s="35"/>
      <c r="G27" s="35"/>
      <c r="H27" s="29">
        <f t="shared" si="0"/>
        <v>50</v>
      </c>
      <c r="I27" s="57">
        <f t="shared" si="2"/>
        <v>-50</v>
      </c>
    </row>
    <row r="28" spans="1:9" ht="27.75" customHeight="1" thickBot="1">
      <c r="A28" s="116" t="s">
        <v>163</v>
      </c>
      <c r="B28" s="32"/>
      <c r="C28" s="59" t="s">
        <v>165</v>
      </c>
      <c r="D28" s="34"/>
      <c r="E28" s="156"/>
      <c r="F28" s="35"/>
      <c r="G28" s="35"/>
      <c r="H28" s="29">
        <f t="shared" si="0"/>
        <v>0</v>
      </c>
      <c r="I28" s="57">
        <f t="shared" si="1"/>
        <v>0</v>
      </c>
    </row>
    <row r="29" spans="1:9" ht="15.75" customHeight="1" thickBot="1">
      <c r="A29" s="116" t="s">
        <v>167</v>
      </c>
      <c r="B29" s="32"/>
      <c r="C29" s="59" t="s">
        <v>168</v>
      </c>
      <c r="D29" s="34"/>
      <c r="E29" s="34"/>
      <c r="F29" s="35"/>
      <c r="G29" s="35"/>
      <c r="H29" s="29">
        <f t="shared" si="0"/>
        <v>0</v>
      </c>
      <c r="I29" s="57">
        <f>D29-E29</f>
        <v>0</v>
      </c>
    </row>
    <row r="30" spans="1:9" ht="15.75" customHeight="1" thickBot="1">
      <c r="A30" s="116" t="s">
        <v>167</v>
      </c>
      <c r="B30" s="32"/>
      <c r="C30" s="59" t="s">
        <v>169</v>
      </c>
      <c r="D30" s="34"/>
      <c r="E30" s="34"/>
      <c r="F30" s="35"/>
      <c r="G30" s="35"/>
      <c r="H30" s="29">
        <f t="shared" si="0"/>
        <v>0</v>
      </c>
      <c r="I30" s="57">
        <f>D30-E30</f>
        <v>0</v>
      </c>
    </row>
    <row r="31" spans="1:9" ht="15.75" customHeight="1" thickBot="1">
      <c r="A31" s="116" t="s">
        <v>167</v>
      </c>
      <c r="B31" s="32"/>
      <c r="C31" s="59" t="s">
        <v>166</v>
      </c>
      <c r="D31" s="138"/>
      <c r="E31" s="35"/>
      <c r="F31" s="35"/>
      <c r="G31" s="35"/>
      <c r="H31" s="29">
        <f t="shared" si="0"/>
        <v>0</v>
      </c>
      <c r="I31" s="57">
        <f>D31-E31</f>
        <v>0</v>
      </c>
    </row>
    <row r="32" spans="1:9" ht="15.75" customHeight="1" thickBot="1">
      <c r="A32" s="116" t="s">
        <v>131</v>
      </c>
      <c r="B32" s="36"/>
      <c r="C32" s="59" t="s">
        <v>138</v>
      </c>
      <c r="D32" s="34">
        <v>15000</v>
      </c>
      <c r="E32" s="34">
        <v>2525.96</v>
      </c>
      <c r="F32" s="35"/>
      <c r="G32" s="35"/>
      <c r="H32" s="29">
        <f t="shared" si="0"/>
        <v>2525.96</v>
      </c>
      <c r="I32" s="57">
        <f t="shared" si="1"/>
        <v>12474.04</v>
      </c>
    </row>
    <row r="33" spans="1:9" ht="15.75" customHeight="1" thickBot="1">
      <c r="A33" s="116" t="s">
        <v>131</v>
      </c>
      <c r="B33" s="36"/>
      <c r="C33" s="59" t="s">
        <v>137</v>
      </c>
      <c r="D33" s="34"/>
      <c r="E33" s="34">
        <v>8.24</v>
      </c>
      <c r="F33" s="35"/>
      <c r="G33" s="35"/>
      <c r="H33" s="29">
        <f t="shared" si="0"/>
        <v>8.24</v>
      </c>
      <c r="I33" s="57">
        <f t="shared" si="1"/>
        <v>-8.24</v>
      </c>
    </row>
    <row r="34" spans="1:9" ht="15.75" customHeight="1" thickBot="1">
      <c r="A34" s="116" t="s">
        <v>131</v>
      </c>
      <c r="B34" s="36"/>
      <c r="C34" s="59" t="s">
        <v>147</v>
      </c>
      <c r="D34" s="34"/>
      <c r="E34" s="34"/>
      <c r="F34" s="35"/>
      <c r="G34" s="35"/>
      <c r="H34" s="29">
        <f t="shared" si="0"/>
        <v>0</v>
      </c>
      <c r="I34" s="57">
        <f t="shared" si="1"/>
        <v>0</v>
      </c>
    </row>
    <row r="35" spans="1:9" ht="15.75" customHeight="1" thickBot="1">
      <c r="A35" s="116" t="s">
        <v>132</v>
      </c>
      <c r="B35" s="36"/>
      <c r="C35" s="59" t="s">
        <v>139</v>
      </c>
      <c r="D35" s="34"/>
      <c r="E35" s="34"/>
      <c r="F35" s="35"/>
      <c r="G35" s="35"/>
      <c r="H35" s="29">
        <f t="shared" si="0"/>
        <v>0</v>
      </c>
      <c r="I35" s="57">
        <f t="shared" si="1"/>
        <v>0</v>
      </c>
    </row>
    <row r="36" spans="1:9" ht="15.75" customHeight="1" thickBot="1">
      <c r="A36" s="116" t="s">
        <v>132</v>
      </c>
      <c r="B36" s="36"/>
      <c r="C36" s="59" t="s">
        <v>140</v>
      </c>
      <c r="D36" s="34"/>
      <c r="E36" s="34"/>
      <c r="F36" s="35"/>
      <c r="G36" s="35"/>
      <c r="H36" s="29">
        <f t="shared" si="0"/>
        <v>0</v>
      </c>
      <c r="I36" s="57">
        <f t="shared" si="1"/>
        <v>0</v>
      </c>
    </row>
    <row r="37" spans="1:9" ht="15.75" customHeight="1" thickBot="1">
      <c r="A37" s="116" t="s">
        <v>99</v>
      </c>
      <c r="B37" s="36"/>
      <c r="C37" s="59" t="s">
        <v>141</v>
      </c>
      <c r="D37" s="34">
        <v>44000</v>
      </c>
      <c r="E37" s="34">
        <v>29036.32</v>
      </c>
      <c r="F37" s="35"/>
      <c r="G37" s="35"/>
      <c r="H37" s="29">
        <f t="shared" si="0"/>
        <v>29036.32</v>
      </c>
      <c r="I37" s="57">
        <f t="shared" si="1"/>
        <v>14963.68</v>
      </c>
    </row>
    <row r="38" spans="1:9" ht="15.75" customHeight="1" thickBot="1">
      <c r="A38" s="116" t="s">
        <v>99</v>
      </c>
      <c r="B38" s="36"/>
      <c r="C38" s="59" t="s">
        <v>142</v>
      </c>
      <c r="D38" s="34"/>
      <c r="E38" s="34"/>
      <c r="F38" s="35"/>
      <c r="G38" s="35"/>
      <c r="H38" s="29">
        <f t="shared" si="0"/>
        <v>0</v>
      </c>
      <c r="I38" s="57">
        <f t="shared" si="1"/>
        <v>0</v>
      </c>
    </row>
    <row r="39" spans="1:9" ht="15.75" customHeight="1" thickBot="1">
      <c r="A39" s="116" t="s">
        <v>100</v>
      </c>
      <c r="B39" s="36"/>
      <c r="C39" s="59" t="s">
        <v>143</v>
      </c>
      <c r="D39" s="34">
        <v>15000</v>
      </c>
      <c r="E39" s="34"/>
      <c r="F39" s="35"/>
      <c r="G39" s="35"/>
      <c r="H39" s="29">
        <f t="shared" si="0"/>
        <v>0</v>
      </c>
      <c r="I39" s="57">
        <f t="shared" si="1"/>
        <v>15000</v>
      </c>
    </row>
    <row r="40" spans="1:9" ht="15.75" customHeight="1" thickBot="1">
      <c r="A40" s="116" t="s">
        <v>100</v>
      </c>
      <c r="B40" s="36"/>
      <c r="C40" s="59" t="s">
        <v>199</v>
      </c>
      <c r="D40" s="34"/>
      <c r="E40" s="34">
        <v>48133.36</v>
      </c>
      <c r="F40" s="35"/>
      <c r="G40" s="35"/>
      <c r="H40" s="29">
        <f t="shared" si="0"/>
        <v>48133.36</v>
      </c>
      <c r="I40" s="57">
        <f t="shared" si="1"/>
        <v>-48133.36</v>
      </c>
    </row>
    <row r="41" spans="1:9" ht="15.75" customHeight="1" thickBot="1">
      <c r="A41" s="116" t="s">
        <v>159</v>
      </c>
      <c r="B41" s="36"/>
      <c r="C41" s="59" t="s">
        <v>170</v>
      </c>
      <c r="D41" s="34">
        <v>216000</v>
      </c>
      <c r="E41" s="34">
        <v>112955.43</v>
      </c>
      <c r="F41" s="35"/>
      <c r="G41" s="35"/>
      <c r="H41" s="29">
        <f t="shared" si="0"/>
        <v>112955.43</v>
      </c>
      <c r="I41" s="57">
        <f t="shared" si="1"/>
        <v>103044.57</v>
      </c>
    </row>
    <row r="42" spans="1:9" ht="15.75" customHeight="1" thickBot="1">
      <c r="A42" s="116" t="s">
        <v>176</v>
      </c>
      <c r="B42" s="36"/>
      <c r="C42" s="59" t="s">
        <v>177</v>
      </c>
      <c r="D42" s="34">
        <v>60000</v>
      </c>
      <c r="E42" s="34">
        <v>34608.79</v>
      </c>
      <c r="F42" s="35"/>
      <c r="G42" s="35"/>
      <c r="H42" s="29">
        <f t="shared" si="0"/>
        <v>34608.79</v>
      </c>
      <c r="I42" s="57">
        <f t="shared" si="1"/>
        <v>25391.21</v>
      </c>
    </row>
    <row r="43" spans="1:9" ht="15.75" customHeight="1" thickBot="1">
      <c r="A43" s="116" t="s">
        <v>205</v>
      </c>
      <c r="B43" s="36"/>
      <c r="C43" s="59" t="s">
        <v>212</v>
      </c>
      <c r="D43" s="34">
        <v>100000</v>
      </c>
      <c r="E43" s="34">
        <v>78355</v>
      </c>
      <c r="F43" s="35"/>
      <c r="G43" s="35"/>
      <c r="H43" s="29">
        <f t="shared" si="0"/>
        <v>78355</v>
      </c>
      <c r="I43" s="57">
        <f t="shared" si="1"/>
        <v>21645</v>
      </c>
    </row>
    <row r="44" spans="1:9" ht="23.25" thickBot="1">
      <c r="A44" s="116" t="s">
        <v>211</v>
      </c>
      <c r="B44" s="36"/>
      <c r="C44" s="59" t="s">
        <v>231</v>
      </c>
      <c r="D44" s="34"/>
      <c r="E44" s="34">
        <v>6688.72</v>
      </c>
      <c r="F44" s="35"/>
      <c r="G44" s="35"/>
      <c r="H44" s="29">
        <f t="shared" si="0"/>
        <v>6688.72</v>
      </c>
      <c r="I44" s="57">
        <f t="shared" si="1"/>
        <v>-6688.72</v>
      </c>
    </row>
    <row r="45" spans="1:9" ht="13.5" thickBot="1">
      <c r="A45" s="116" t="s">
        <v>156</v>
      </c>
      <c r="B45" s="36"/>
      <c r="C45" s="59" t="s">
        <v>214</v>
      </c>
      <c r="D45" s="34">
        <v>3000</v>
      </c>
      <c r="E45" s="34">
        <v>5575.27</v>
      </c>
      <c r="F45" s="35"/>
      <c r="G45" s="35"/>
      <c r="H45" s="29">
        <f t="shared" si="0"/>
        <v>5575.27</v>
      </c>
      <c r="I45" s="57">
        <f t="shared" si="1"/>
        <v>-2575.2700000000004</v>
      </c>
    </row>
    <row r="46" spans="1:9" ht="13.5" thickBot="1">
      <c r="A46" s="116" t="s">
        <v>156</v>
      </c>
      <c r="B46" s="36"/>
      <c r="C46" s="59" t="s">
        <v>213</v>
      </c>
      <c r="D46" s="34"/>
      <c r="E46" s="34">
        <v>0</v>
      </c>
      <c r="F46" s="35"/>
      <c r="G46" s="35"/>
      <c r="H46" s="29">
        <f t="shared" si="0"/>
        <v>0</v>
      </c>
      <c r="I46" s="57">
        <f t="shared" si="1"/>
        <v>0</v>
      </c>
    </row>
    <row r="47" spans="1:9" ht="13.5" thickBot="1">
      <c r="A47" s="116" t="s">
        <v>220</v>
      </c>
      <c r="B47" s="36"/>
      <c r="C47" s="59" t="s">
        <v>221</v>
      </c>
      <c r="D47" s="34">
        <v>880210</v>
      </c>
      <c r="E47" s="34">
        <v>246987</v>
      </c>
      <c r="F47" s="35"/>
      <c r="G47" s="35"/>
      <c r="H47" s="29">
        <f t="shared" si="0"/>
        <v>246987</v>
      </c>
      <c r="I47" s="57">
        <f>D47-E47</f>
        <v>633223</v>
      </c>
    </row>
    <row r="48" spans="1:9" ht="14.25" customHeight="1" thickBot="1">
      <c r="A48" s="116" t="s">
        <v>164</v>
      </c>
      <c r="B48" s="36"/>
      <c r="C48" s="59" t="s">
        <v>224</v>
      </c>
      <c r="D48" s="34">
        <v>124000</v>
      </c>
      <c r="E48" s="34">
        <v>84000</v>
      </c>
      <c r="F48" s="35"/>
      <c r="G48" s="35"/>
      <c r="H48" s="29">
        <f t="shared" si="0"/>
        <v>84000</v>
      </c>
      <c r="I48" s="57">
        <f t="shared" si="1"/>
        <v>40000</v>
      </c>
    </row>
    <row r="49" spans="1:9" ht="15.75" customHeight="1" thickBot="1">
      <c r="A49" s="116" t="s">
        <v>144</v>
      </c>
      <c r="B49" s="36"/>
      <c r="C49" s="59" t="s">
        <v>210</v>
      </c>
      <c r="D49" s="34"/>
      <c r="E49" s="34">
        <v>2887.5</v>
      </c>
      <c r="F49" s="35"/>
      <c r="G49" s="35"/>
      <c r="H49" s="29">
        <f t="shared" si="0"/>
        <v>2887.5</v>
      </c>
      <c r="I49" s="57">
        <f>D49-E49</f>
        <v>-2887.5</v>
      </c>
    </row>
    <row r="50" spans="1:9" ht="15.75" customHeight="1" thickBot="1">
      <c r="A50" s="116" t="s">
        <v>144</v>
      </c>
      <c r="B50" s="36"/>
      <c r="C50" s="59" t="s">
        <v>203</v>
      </c>
      <c r="D50" s="34"/>
      <c r="E50" s="34">
        <v>-2.25</v>
      </c>
      <c r="F50" s="35"/>
      <c r="G50" s="35"/>
      <c r="H50" s="29">
        <f t="shared" si="0"/>
        <v>-2.25</v>
      </c>
      <c r="I50" s="57">
        <f t="shared" si="1"/>
        <v>2.25</v>
      </c>
    </row>
    <row r="51" spans="1:9" ht="15.75" customHeight="1" thickBot="1">
      <c r="A51" s="116" t="s">
        <v>144</v>
      </c>
      <c r="B51" s="36"/>
      <c r="C51" s="59" t="s">
        <v>204</v>
      </c>
      <c r="D51" s="34">
        <v>3000</v>
      </c>
      <c r="E51" s="34">
        <v>5.61</v>
      </c>
      <c r="F51" s="35"/>
      <c r="G51" s="35"/>
      <c r="H51" s="29">
        <f t="shared" si="0"/>
        <v>5.61</v>
      </c>
      <c r="I51" s="57">
        <f>D51-E51</f>
        <v>2994.39</v>
      </c>
    </row>
    <row r="52" spans="1:9" ht="15.75" customHeight="1" thickBot="1">
      <c r="A52" s="116" t="s">
        <v>158</v>
      </c>
      <c r="B52" s="36"/>
      <c r="C52" s="59" t="s">
        <v>171</v>
      </c>
      <c r="D52" s="34">
        <v>7000</v>
      </c>
      <c r="E52" s="34">
        <v>8000</v>
      </c>
      <c r="F52" s="35"/>
      <c r="G52" s="35"/>
      <c r="H52" s="29">
        <f t="shared" si="0"/>
        <v>8000</v>
      </c>
      <c r="I52" s="57">
        <f t="shared" si="1"/>
        <v>-1000</v>
      </c>
    </row>
    <row r="53" spans="1:9" ht="15.75" customHeight="1" thickBot="1">
      <c r="A53" s="116" t="s">
        <v>158</v>
      </c>
      <c r="B53" s="36"/>
      <c r="C53" s="59" t="s">
        <v>172</v>
      </c>
      <c r="D53" s="34"/>
      <c r="E53" s="34"/>
      <c r="F53" s="35"/>
      <c r="G53" s="35"/>
      <c r="H53" s="29">
        <f t="shared" si="0"/>
        <v>0</v>
      </c>
      <c r="I53" s="57">
        <f>D53-E53</f>
        <v>0</v>
      </c>
    </row>
    <row r="54" spans="1:9" ht="25.5" customHeight="1" thickBot="1">
      <c r="A54" s="116" t="s">
        <v>225</v>
      </c>
      <c r="B54" s="36"/>
      <c r="C54" s="59" t="s">
        <v>226</v>
      </c>
      <c r="D54" s="34"/>
      <c r="E54" s="34">
        <v>29164.55</v>
      </c>
      <c r="F54" s="35"/>
      <c r="G54" s="35"/>
      <c r="H54" s="29">
        <f t="shared" si="0"/>
        <v>29164.55</v>
      </c>
      <c r="I54" s="57">
        <f>D54-E54</f>
        <v>-29164.55</v>
      </c>
    </row>
    <row r="55" spans="1:9" ht="25.5" customHeight="1" thickBot="1">
      <c r="A55" s="116" t="s">
        <v>215</v>
      </c>
      <c r="B55" s="36"/>
      <c r="C55" s="59" t="s">
        <v>229</v>
      </c>
      <c r="D55" s="34">
        <v>12000</v>
      </c>
      <c r="E55" s="34">
        <v>12000</v>
      </c>
      <c r="F55" s="35"/>
      <c r="G55" s="35"/>
      <c r="H55" s="29">
        <f t="shared" si="0"/>
        <v>12000</v>
      </c>
      <c r="I55" s="57">
        <f>D55-E55</f>
        <v>0</v>
      </c>
    </row>
    <row r="56" spans="1:9" ht="25.5" customHeight="1" thickBot="1">
      <c r="A56" s="116" t="s">
        <v>197</v>
      </c>
      <c r="B56" s="36"/>
      <c r="C56" s="59" t="s">
        <v>189</v>
      </c>
      <c r="D56" s="34"/>
      <c r="E56" s="34">
        <v>0</v>
      </c>
      <c r="F56" s="35"/>
      <c r="G56" s="35"/>
      <c r="H56" s="29">
        <f t="shared" si="0"/>
        <v>0</v>
      </c>
      <c r="I56" s="57">
        <f>D56-E56</f>
        <v>0</v>
      </c>
    </row>
    <row r="57" spans="1:9" s="37" customFormat="1" ht="26.25" customHeight="1" thickBot="1">
      <c r="A57" s="133" t="s">
        <v>148</v>
      </c>
      <c r="B57" s="136"/>
      <c r="C57" s="135"/>
      <c r="D57" s="130">
        <f>D58+D59+D60+D61+D62</f>
        <v>42383140</v>
      </c>
      <c r="E57" s="130">
        <f>E58+E59+E60+E61+E62+E66+E67+E65</f>
        <v>33064649.790000003</v>
      </c>
      <c r="F57" s="134"/>
      <c r="G57" s="134"/>
      <c r="H57" s="131">
        <f t="shared" si="0"/>
        <v>33064649.790000003</v>
      </c>
      <c r="I57" s="137">
        <f>D57-E57</f>
        <v>9318490.209999997</v>
      </c>
    </row>
    <row r="58" spans="1:9" s="119" customFormat="1" ht="37.5" customHeight="1" thickBot="1">
      <c r="A58" s="126" t="s">
        <v>101</v>
      </c>
      <c r="B58" s="36"/>
      <c r="C58" s="139" t="s">
        <v>178</v>
      </c>
      <c r="D58" s="117">
        <v>4175800</v>
      </c>
      <c r="E58" s="117">
        <v>3340050</v>
      </c>
      <c r="F58" s="118"/>
      <c r="G58" s="118"/>
      <c r="H58" s="29">
        <f t="shared" si="0"/>
        <v>3340050</v>
      </c>
      <c r="I58" s="57">
        <f t="shared" si="1"/>
        <v>835750</v>
      </c>
    </row>
    <row r="59" spans="1:9" s="119" customFormat="1" ht="41.25" customHeight="1" thickBot="1">
      <c r="A59" s="126" t="s">
        <v>160</v>
      </c>
      <c r="B59" s="140"/>
      <c r="C59" s="139" t="s">
        <v>179</v>
      </c>
      <c r="D59" s="117">
        <v>37134210</v>
      </c>
      <c r="E59" s="149">
        <v>28712489.87</v>
      </c>
      <c r="F59" s="118"/>
      <c r="G59" s="118"/>
      <c r="H59" s="29">
        <f t="shared" si="0"/>
        <v>28712489.87</v>
      </c>
      <c r="I59" s="57">
        <f t="shared" si="1"/>
        <v>8421720.129999999</v>
      </c>
    </row>
    <row r="60" spans="1:9" s="119" customFormat="1" ht="27" customHeight="1" thickBot="1">
      <c r="A60" s="141" t="s">
        <v>102</v>
      </c>
      <c r="B60" s="142"/>
      <c r="C60" s="143" t="s">
        <v>182</v>
      </c>
      <c r="D60" s="144">
        <v>210100</v>
      </c>
      <c r="E60" s="150">
        <v>210100</v>
      </c>
      <c r="F60" s="122"/>
      <c r="G60" s="122"/>
      <c r="H60" s="29">
        <f t="shared" si="0"/>
        <v>210100</v>
      </c>
      <c r="I60" s="57">
        <f t="shared" si="1"/>
        <v>0</v>
      </c>
    </row>
    <row r="61" spans="1:9" s="119" customFormat="1" ht="30.75" customHeight="1" thickBot="1">
      <c r="A61" s="126" t="s">
        <v>150</v>
      </c>
      <c r="B61" s="142"/>
      <c r="C61" s="145" t="s">
        <v>180</v>
      </c>
      <c r="D61" s="122">
        <v>13800</v>
      </c>
      <c r="E61" s="151">
        <v>13800</v>
      </c>
      <c r="F61" s="122"/>
      <c r="G61" s="122"/>
      <c r="H61" s="29">
        <f t="shared" si="0"/>
        <v>13800</v>
      </c>
      <c r="I61" s="57">
        <f t="shared" si="1"/>
        <v>0</v>
      </c>
    </row>
    <row r="62" spans="1:9" s="119" customFormat="1" ht="30.75" customHeight="1" thickBot="1">
      <c r="A62" s="126" t="s">
        <v>155</v>
      </c>
      <c r="B62" s="146"/>
      <c r="C62" s="145" t="s">
        <v>181</v>
      </c>
      <c r="D62" s="122">
        <v>849230</v>
      </c>
      <c r="E62" s="151">
        <v>794898.64</v>
      </c>
      <c r="F62" s="122"/>
      <c r="G62" s="122"/>
      <c r="H62" s="29">
        <f t="shared" si="0"/>
        <v>794898.64</v>
      </c>
      <c r="I62" s="57">
        <f t="shared" si="1"/>
        <v>54331.359999999986</v>
      </c>
    </row>
    <row r="63" spans="1:9" s="119" customFormat="1" ht="30.75" customHeight="1" thickBot="1">
      <c r="A63" s="126" t="s">
        <v>185</v>
      </c>
      <c r="B63" s="146"/>
      <c r="C63" s="145" t="s">
        <v>184</v>
      </c>
      <c r="D63" s="122">
        <v>0</v>
      </c>
      <c r="E63" s="151">
        <v>0</v>
      </c>
      <c r="F63" s="122"/>
      <c r="G63" s="122"/>
      <c r="H63" s="29">
        <f t="shared" si="0"/>
        <v>0</v>
      </c>
      <c r="I63" s="57">
        <f>D63-E63</f>
        <v>0</v>
      </c>
    </row>
    <row r="64" spans="1:9" s="119" customFormat="1" ht="93" customHeight="1" thickBot="1">
      <c r="A64" s="126" t="s">
        <v>186</v>
      </c>
      <c r="B64" s="146"/>
      <c r="C64" s="145" t="s">
        <v>187</v>
      </c>
      <c r="D64" s="122">
        <v>0</v>
      </c>
      <c r="E64" s="151"/>
      <c r="F64" s="122"/>
      <c r="G64" s="122"/>
      <c r="H64" s="29">
        <f t="shared" si="0"/>
        <v>0</v>
      </c>
      <c r="I64" s="57">
        <f>D64-E64</f>
        <v>0</v>
      </c>
    </row>
    <row r="65" spans="1:9" s="119" customFormat="1" ht="30.75" customHeight="1" thickBot="1">
      <c r="A65" s="126" t="s">
        <v>216</v>
      </c>
      <c r="B65" s="146"/>
      <c r="C65" s="145" t="s">
        <v>217</v>
      </c>
      <c r="D65" s="122">
        <v>0</v>
      </c>
      <c r="E65" s="151">
        <v>-6688.72</v>
      </c>
      <c r="F65" s="122"/>
      <c r="G65" s="122"/>
      <c r="H65" s="29">
        <f t="shared" si="0"/>
        <v>-6688.72</v>
      </c>
      <c r="I65" s="57">
        <f>D65-E65</f>
        <v>6688.72</v>
      </c>
    </row>
    <row r="66" spans="1:9" s="119" customFormat="1" ht="36.75" customHeight="1" thickBot="1">
      <c r="A66" s="126" t="s">
        <v>196</v>
      </c>
      <c r="B66" s="146"/>
      <c r="C66" s="145" t="s">
        <v>198</v>
      </c>
      <c r="D66" s="122">
        <v>0</v>
      </c>
      <c r="E66" s="153">
        <v>0</v>
      </c>
      <c r="F66" s="122"/>
      <c r="G66" s="122"/>
      <c r="H66" s="29"/>
      <c r="I66" s="57"/>
    </row>
    <row r="67" spans="1:9" s="119" customFormat="1" ht="47.25" customHeight="1">
      <c r="A67" s="126" t="s">
        <v>195</v>
      </c>
      <c r="B67" s="146"/>
      <c r="C67" s="145" t="s">
        <v>194</v>
      </c>
      <c r="D67" s="122">
        <v>0</v>
      </c>
      <c r="E67" s="154">
        <v>0</v>
      </c>
      <c r="F67" s="122"/>
      <c r="G67" s="122"/>
      <c r="H67" s="29">
        <f>E67</f>
        <v>0</v>
      </c>
      <c r="I67" s="57">
        <f>D67-E67</f>
        <v>0</v>
      </c>
    </row>
    <row r="68" spans="1:9" s="119" customFormat="1" ht="403.5" customHeight="1">
      <c r="A68" s="60"/>
      <c r="B68" s="121"/>
      <c r="C68" s="147"/>
      <c r="D68" s="123"/>
      <c r="E68" s="148"/>
      <c r="F68" s="123"/>
      <c r="G68" s="123"/>
      <c r="H68" s="124"/>
      <c r="I68" s="124"/>
    </row>
    <row r="69" spans="1:9" ht="33" customHeight="1" hidden="1">
      <c r="A69" s="62" t="s">
        <v>58</v>
      </c>
      <c r="B69" s="63"/>
      <c r="C69" s="64"/>
      <c r="D69" s="65"/>
      <c r="E69" s="65"/>
      <c r="F69" s="65"/>
      <c r="G69" s="65"/>
      <c r="H69" s="66"/>
      <c r="I69" s="65"/>
    </row>
    <row r="70" spans="1:9" ht="27" customHeight="1" hidden="1">
      <c r="A70" s="62"/>
      <c r="B70" s="63"/>
      <c r="C70" s="64"/>
      <c r="D70" s="65"/>
      <c r="E70" s="65"/>
      <c r="F70" s="65"/>
      <c r="G70" s="65"/>
      <c r="H70" s="66"/>
      <c r="I70" s="65"/>
    </row>
    <row r="71" spans="2:9" ht="210" customHeight="1">
      <c r="B71" s="2" t="s">
        <v>46</v>
      </c>
      <c r="C71" s="3"/>
      <c r="D71" s="4"/>
      <c r="E71" s="4"/>
      <c r="F71" s="4"/>
      <c r="G71" s="4"/>
      <c r="I71" s="66" t="s">
        <v>59</v>
      </c>
    </row>
    <row r="72" spans="1:9" ht="16.5" customHeight="1">
      <c r="A72" s="6"/>
      <c r="B72" s="68"/>
      <c r="C72" s="7"/>
      <c r="D72" s="8"/>
      <c r="E72" s="8"/>
      <c r="F72" s="8"/>
      <c r="G72" s="8"/>
      <c r="H72" s="8"/>
      <c r="I72" s="9"/>
    </row>
    <row r="73" spans="1:9" ht="10.5" customHeight="1">
      <c r="A73" s="10"/>
      <c r="B73" s="11"/>
      <c r="C73" s="15"/>
      <c r="D73" s="12"/>
      <c r="E73" s="53"/>
      <c r="F73" s="54" t="s">
        <v>10</v>
      </c>
      <c r="G73" s="55"/>
      <c r="H73" s="56"/>
      <c r="I73" s="13"/>
    </row>
    <row r="74" spans="1:9" ht="10.5" customHeight="1">
      <c r="A74" s="69"/>
      <c r="B74" s="11" t="s">
        <v>25</v>
      </c>
      <c r="C74" s="11" t="s">
        <v>21</v>
      </c>
      <c r="D74" s="12" t="s">
        <v>87</v>
      </c>
      <c r="E74" s="18" t="s">
        <v>69</v>
      </c>
      <c r="F74" s="19" t="s">
        <v>11</v>
      </c>
      <c r="G74" s="18" t="s">
        <v>14</v>
      </c>
      <c r="H74" s="14"/>
      <c r="I74" s="13" t="s">
        <v>4</v>
      </c>
    </row>
    <row r="75" spans="1:9" ht="9.75" customHeight="1">
      <c r="A75" s="11" t="s">
        <v>7</v>
      </c>
      <c r="B75" s="11" t="s">
        <v>26</v>
      </c>
      <c r="C75" s="15" t="s">
        <v>22</v>
      </c>
      <c r="D75" s="12" t="s">
        <v>88</v>
      </c>
      <c r="E75" s="20" t="s">
        <v>70</v>
      </c>
      <c r="F75" s="12" t="s">
        <v>12</v>
      </c>
      <c r="G75" s="12" t="s">
        <v>15</v>
      </c>
      <c r="H75" s="12" t="s">
        <v>16</v>
      </c>
      <c r="I75" s="13" t="s">
        <v>5</v>
      </c>
    </row>
    <row r="76" spans="1:9" ht="10.5" customHeight="1">
      <c r="A76" s="10"/>
      <c r="B76" s="11" t="s">
        <v>27</v>
      </c>
      <c r="C76" s="11" t="s">
        <v>23</v>
      </c>
      <c r="D76" s="12" t="s">
        <v>5</v>
      </c>
      <c r="E76" s="20" t="s">
        <v>60</v>
      </c>
      <c r="F76" s="12" t="s">
        <v>13</v>
      </c>
      <c r="G76" s="12"/>
      <c r="H76" s="12"/>
      <c r="I76" s="13"/>
    </row>
    <row r="77" spans="1:9" ht="9.75" customHeight="1">
      <c r="A77" s="10"/>
      <c r="B77" s="11"/>
      <c r="C77" s="11"/>
      <c r="D77" s="12"/>
      <c r="E77" s="20" t="s">
        <v>61</v>
      </c>
      <c r="F77" s="12"/>
      <c r="G77" s="12"/>
      <c r="H77" s="12"/>
      <c r="I77" s="13"/>
    </row>
    <row r="78" spans="1:9" s="30" customFormat="1" ht="34.5" customHeight="1" thickBot="1">
      <c r="A78" s="21">
        <v>1</v>
      </c>
      <c r="B78" s="22">
        <v>2</v>
      </c>
      <c r="C78" s="22">
        <v>3</v>
      </c>
      <c r="D78" s="23" t="s">
        <v>2</v>
      </c>
      <c r="E78" s="24" t="s">
        <v>3</v>
      </c>
      <c r="F78" s="23" t="s">
        <v>17</v>
      </c>
      <c r="G78" s="23" t="s">
        <v>18</v>
      </c>
      <c r="H78" s="23" t="s">
        <v>19</v>
      </c>
      <c r="I78" s="25" t="s">
        <v>20</v>
      </c>
    </row>
    <row r="79" spans="1:9" ht="27.75" customHeight="1">
      <c r="A79" s="70" t="s">
        <v>28</v>
      </c>
      <c r="B79" s="26" t="s">
        <v>37</v>
      </c>
      <c r="C79" s="27" t="s">
        <v>55</v>
      </c>
      <c r="D79" s="114"/>
      <c r="E79" s="28">
        <f>E81</f>
        <v>8409877.68999999</v>
      </c>
      <c r="F79" s="71"/>
      <c r="G79" s="71"/>
      <c r="H79" s="71"/>
      <c r="I79" s="72"/>
    </row>
    <row r="80" spans="1:9" ht="30" customHeight="1">
      <c r="A80" s="60" t="s">
        <v>40</v>
      </c>
      <c r="B80" s="73"/>
      <c r="C80" s="74"/>
      <c r="D80" s="75"/>
      <c r="E80" s="111" t="s">
        <v>232</v>
      </c>
      <c r="F80" s="76"/>
      <c r="G80" s="76"/>
      <c r="H80" s="76"/>
      <c r="I80" s="77"/>
    </row>
    <row r="81" spans="1:9" ht="23.25" customHeight="1">
      <c r="A81" s="78" t="s">
        <v>62</v>
      </c>
      <c r="B81" s="79" t="s">
        <v>41</v>
      </c>
      <c r="C81" s="38" t="s">
        <v>55</v>
      </c>
      <c r="D81" s="38"/>
      <c r="E81" s="34">
        <f>E83+E84</f>
        <v>8409877.68999999</v>
      </c>
      <c r="F81" s="81"/>
      <c r="G81" s="81"/>
      <c r="H81" s="81"/>
      <c r="I81" s="82"/>
    </row>
    <row r="82" spans="1:9" ht="10.5" customHeight="1">
      <c r="A82" s="60" t="s">
        <v>39</v>
      </c>
      <c r="B82" s="73"/>
      <c r="C82" s="75"/>
      <c r="D82" s="75"/>
      <c r="E82" s="111"/>
      <c r="F82" s="83"/>
      <c r="G82" s="83"/>
      <c r="H82" s="83"/>
      <c r="I82" s="84"/>
    </row>
    <row r="83" spans="1:9" ht="14.25" customHeight="1">
      <c r="A83" s="78" t="s">
        <v>133</v>
      </c>
      <c r="B83" s="85"/>
      <c r="C83" s="38" t="s">
        <v>174</v>
      </c>
      <c r="D83" s="38"/>
      <c r="E83" s="112">
        <f>-(E17)</f>
        <v>-35057769.050000004</v>
      </c>
      <c r="F83" s="38"/>
      <c r="G83" s="59"/>
      <c r="H83" s="59"/>
      <c r="I83" s="86"/>
    </row>
    <row r="84" spans="1:9" ht="18" customHeight="1">
      <c r="A84" s="78" t="s">
        <v>134</v>
      </c>
      <c r="B84" s="85"/>
      <c r="C84" s="38" t="s">
        <v>175</v>
      </c>
      <c r="D84" s="38"/>
      <c r="E84" s="34">
        <f>Лист2!F10</f>
        <v>43467646.739999995</v>
      </c>
      <c r="F84" s="59"/>
      <c r="G84" s="59"/>
      <c r="H84" s="59"/>
      <c r="I84" s="86"/>
    </row>
    <row r="85" spans="1:9" ht="15" customHeight="1">
      <c r="A85" s="78"/>
      <c r="B85" s="85"/>
      <c r="C85" s="38"/>
      <c r="D85" s="38"/>
      <c r="E85" s="34"/>
      <c r="F85" s="59"/>
      <c r="G85" s="59"/>
      <c r="H85" s="59"/>
      <c r="I85" s="86"/>
    </row>
    <row r="86" spans="1:9" ht="21" customHeight="1">
      <c r="A86" s="78"/>
      <c r="B86" s="36"/>
      <c r="C86" s="38"/>
      <c r="D86" s="38"/>
      <c r="E86" s="38"/>
      <c r="F86" s="59"/>
      <c r="G86" s="59"/>
      <c r="H86" s="59"/>
      <c r="I86" s="86"/>
    </row>
    <row r="87" spans="1:9" ht="21.75" customHeight="1">
      <c r="A87" s="78" t="s">
        <v>63</v>
      </c>
      <c r="B87" s="32" t="s">
        <v>42</v>
      </c>
      <c r="C87" s="38" t="s">
        <v>55</v>
      </c>
      <c r="D87" s="38"/>
      <c r="E87" s="38"/>
      <c r="F87" s="59"/>
      <c r="G87" s="59"/>
      <c r="H87" s="59"/>
      <c r="I87" s="86"/>
    </row>
    <row r="88" spans="1:9" ht="12.75" customHeight="1">
      <c r="A88" s="60" t="s">
        <v>39</v>
      </c>
      <c r="B88" s="73"/>
      <c r="C88" s="75"/>
      <c r="D88" s="75"/>
      <c r="E88" s="75"/>
      <c r="F88" s="83"/>
      <c r="G88" s="83"/>
      <c r="H88" s="83"/>
      <c r="I88" s="84"/>
    </row>
    <row r="89" spans="1:9" ht="18" customHeight="1">
      <c r="A89" s="78"/>
      <c r="B89" s="79"/>
      <c r="C89" s="38"/>
      <c r="D89" s="38"/>
      <c r="E89" s="38"/>
      <c r="F89" s="59"/>
      <c r="G89" s="59"/>
      <c r="H89" s="59"/>
      <c r="I89" s="86"/>
    </row>
    <row r="90" spans="1:9" ht="18.75" customHeight="1">
      <c r="A90" s="78"/>
      <c r="B90" s="79"/>
      <c r="C90" s="38"/>
      <c r="D90" s="38"/>
      <c r="E90" s="38"/>
      <c r="F90" s="59"/>
      <c r="G90" s="59"/>
      <c r="H90" s="59"/>
      <c r="I90" s="86"/>
    </row>
    <row r="91" spans="1:9" ht="20.25" customHeight="1">
      <c r="A91" s="78" t="s">
        <v>54</v>
      </c>
      <c r="B91" s="32" t="s">
        <v>38</v>
      </c>
      <c r="C91" s="38"/>
      <c r="D91" s="38"/>
      <c r="E91" s="38" t="s">
        <v>55</v>
      </c>
      <c r="F91" s="59"/>
      <c r="G91" s="38"/>
      <c r="H91" s="59"/>
      <c r="I91" s="87"/>
    </row>
    <row r="92" spans="1:9" ht="21.75" customHeight="1">
      <c r="A92" s="78" t="s">
        <v>56</v>
      </c>
      <c r="B92" s="32" t="s">
        <v>44</v>
      </c>
      <c r="C92" s="38"/>
      <c r="D92" s="38"/>
      <c r="E92" s="1"/>
      <c r="F92" s="59"/>
      <c r="G92" s="38"/>
      <c r="H92" s="59"/>
      <c r="I92" s="86" t="s">
        <v>55</v>
      </c>
    </row>
    <row r="93" spans="1:9" ht="28.5" customHeight="1">
      <c r="A93" s="78" t="s">
        <v>57</v>
      </c>
      <c r="B93" s="32" t="s">
        <v>45</v>
      </c>
      <c r="C93" s="38"/>
      <c r="D93" s="38"/>
      <c r="E93" s="38" t="s">
        <v>55</v>
      </c>
      <c r="F93" s="59"/>
      <c r="G93" s="38"/>
      <c r="H93" s="59"/>
      <c r="I93" s="86" t="s">
        <v>55</v>
      </c>
    </row>
    <row r="94" spans="1:9" ht="36" customHeight="1">
      <c r="A94" s="78" t="s">
        <v>72</v>
      </c>
      <c r="B94" s="73" t="s">
        <v>47</v>
      </c>
      <c r="C94" s="38" t="s">
        <v>55</v>
      </c>
      <c r="D94" s="75" t="s">
        <v>55</v>
      </c>
      <c r="E94" s="38" t="s">
        <v>55</v>
      </c>
      <c r="F94" s="83"/>
      <c r="G94" s="75"/>
      <c r="H94" s="76"/>
      <c r="I94" s="84" t="s">
        <v>55</v>
      </c>
    </row>
    <row r="95" spans="1:9" ht="14.25" customHeight="1">
      <c r="A95" s="78" t="s">
        <v>71</v>
      </c>
      <c r="B95" s="32" t="s">
        <v>48</v>
      </c>
      <c r="C95" s="89" t="s">
        <v>55</v>
      </c>
      <c r="D95" s="89" t="s">
        <v>55</v>
      </c>
      <c r="E95" s="90"/>
      <c r="F95" s="89"/>
      <c r="G95" s="89" t="s">
        <v>55</v>
      </c>
      <c r="H95" s="91"/>
      <c r="I95" s="87" t="s">
        <v>55</v>
      </c>
    </row>
    <row r="96" spans="1:9" ht="23.25" customHeight="1">
      <c r="A96" s="60" t="s">
        <v>39</v>
      </c>
      <c r="B96" s="73"/>
      <c r="C96" s="75"/>
      <c r="D96" s="75"/>
      <c r="E96" s="88"/>
      <c r="F96" s="83"/>
      <c r="G96" s="83"/>
      <c r="H96" s="76"/>
      <c r="I96" s="84"/>
    </row>
    <row r="97" spans="1:9" ht="26.25" customHeight="1">
      <c r="A97" s="78" t="s">
        <v>67</v>
      </c>
      <c r="B97" s="79" t="s">
        <v>49</v>
      </c>
      <c r="C97" s="59" t="s">
        <v>55</v>
      </c>
      <c r="D97" s="38" t="s">
        <v>55</v>
      </c>
      <c r="E97" s="80"/>
      <c r="F97" s="59" t="s">
        <v>55</v>
      </c>
      <c r="G97" s="38" t="s">
        <v>55</v>
      </c>
      <c r="H97" s="81"/>
      <c r="I97" s="86" t="s">
        <v>55</v>
      </c>
    </row>
    <row r="98" spans="1:9" ht="27.75" customHeight="1" thickBot="1">
      <c r="A98" s="92" t="s">
        <v>68</v>
      </c>
      <c r="B98" s="93" t="s">
        <v>50</v>
      </c>
      <c r="C98" s="94" t="s">
        <v>55</v>
      </c>
      <c r="D98" s="95" t="s">
        <v>55</v>
      </c>
      <c r="E98" s="96"/>
      <c r="F98" s="94"/>
      <c r="G98" s="95" t="s">
        <v>55</v>
      </c>
      <c r="H98" s="97"/>
      <c r="I98" s="98" t="s">
        <v>55</v>
      </c>
    </row>
    <row r="99" spans="1:9" ht="27.75" customHeight="1">
      <c r="A99" s="60"/>
      <c r="B99" s="99"/>
      <c r="C99" s="61"/>
      <c r="D99" s="61"/>
      <c r="E99" s="100"/>
      <c r="F99" s="61"/>
      <c r="G99" s="61"/>
      <c r="H99" s="100"/>
      <c r="I99" s="61"/>
    </row>
    <row r="100" spans="1:9" ht="18" customHeight="1">
      <c r="A100" s="60"/>
      <c r="B100" s="99"/>
      <c r="C100" s="61"/>
      <c r="D100" s="61"/>
      <c r="E100" s="61"/>
      <c r="F100" s="61"/>
      <c r="G100" s="61"/>
      <c r="H100" s="66" t="s">
        <v>65</v>
      </c>
      <c r="I100" s="61"/>
    </row>
    <row r="101" spans="1:9" ht="27" customHeight="1">
      <c r="A101" s="101"/>
      <c r="B101" s="102"/>
      <c r="C101" s="103"/>
      <c r="D101" s="103"/>
      <c r="E101" s="103"/>
      <c r="F101" s="103"/>
      <c r="G101" s="103"/>
      <c r="H101" s="66"/>
      <c r="I101" s="103"/>
    </row>
    <row r="102" spans="1:9" ht="10.5" customHeight="1">
      <c r="A102" s="10"/>
      <c r="B102" s="15"/>
      <c r="C102" s="15"/>
      <c r="D102" s="12"/>
      <c r="E102" s="16"/>
      <c r="F102" s="104" t="s">
        <v>10</v>
      </c>
      <c r="G102" s="17"/>
      <c r="H102" s="56"/>
      <c r="I102" s="13"/>
    </row>
    <row r="103" spans="1:9" ht="10.5" customHeight="1">
      <c r="A103" s="69"/>
      <c r="B103" s="11" t="s">
        <v>25</v>
      </c>
      <c r="C103" s="11" t="s">
        <v>21</v>
      </c>
      <c r="D103" s="12" t="s">
        <v>87</v>
      </c>
      <c r="E103" s="18" t="s">
        <v>69</v>
      </c>
      <c r="F103" s="19" t="s">
        <v>11</v>
      </c>
      <c r="G103" s="18" t="s">
        <v>14</v>
      </c>
      <c r="H103" s="14"/>
      <c r="I103" s="13" t="s">
        <v>4</v>
      </c>
    </row>
    <row r="104" spans="1:9" ht="10.5" customHeight="1">
      <c r="A104" s="11" t="s">
        <v>7</v>
      </c>
      <c r="B104" s="11" t="s">
        <v>26</v>
      </c>
      <c r="C104" s="15" t="s">
        <v>22</v>
      </c>
      <c r="D104" s="12" t="s">
        <v>88</v>
      </c>
      <c r="E104" s="20" t="s">
        <v>70</v>
      </c>
      <c r="F104" s="12" t="s">
        <v>12</v>
      </c>
      <c r="G104" s="12" t="s">
        <v>15</v>
      </c>
      <c r="H104" s="12" t="s">
        <v>16</v>
      </c>
      <c r="I104" s="13" t="s">
        <v>5</v>
      </c>
    </row>
    <row r="105" spans="1:9" ht="10.5" customHeight="1">
      <c r="A105" s="10"/>
      <c r="B105" s="11" t="s">
        <v>27</v>
      </c>
      <c r="C105" s="11" t="s">
        <v>23</v>
      </c>
      <c r="D105" s="12" t="s">
        <v>5</v>
      </c>
      <c r="E105" s="20" t="s">
        <v>60</v>
      </c>
      <c r="F105" s="12" t="s">
        <v>13</v>
      </c>
      <c r="G105" s="12"/>
      <c r="H105" s="12"/>
      <c r="I105" s="13"/>
    </row>
    <row r="106" spans="1:9" ht="12.75" customHeight="1">
      <c r="A106" s="10"/>
      <c r="B106" s="11"/>
      <c r="C106" s="11"/>
      <c r="D106" s="12"/>
      <c r="E106" s="20" t="s">
        <v>61</v>
      </c>
      <c r="F106" s="12"/>
      <c r="G106" s="12"/>
      <c r="H106" s="12"/>
      <c r="I106" s="13"/>
    </row>
    <row r="107" spans="1:9" ht="27.75" customHeight="1" thickBot="1">
      <c r="A107" s="21">
        <v>1</v>
      </c>
      <c r="B107" s="22">
        <v>2</v>
      </c>
      <c r="C107" s="22">
        <v>3</v>
      </c>
      <c r="D107" s="23" t="s">
        <v>2</v>
      </c>
      <c r="E107" s="24" t="s">
        <v>3</v>
      </c>
      <c r="F107" s="23" t="s">
        <v>17</v>
      </c>
      <c r="G107" s="23" t="s">
        <v>18</v>
      </c>
      <c r="H107" s="23" t="s">
        <v>19</v>
      </c>
      <c r="I107" s="25" t="s">
        <v>20</v>
      </c>
    </row>
    <row r="108" spans="1:9" ht="21" customHeight="1">
      <c r="A108" s="78" t="s">
        <v>73</v>
      </c>
      <c r="B108" s="73" t="s">
        <v>51</v>
      </c>
      <c r="C108" s="89" t="s">
        <v>55</v>
      </c>
      <c r="D108" s="38" t="s">
        <v>55</v>
      </c>
      <c r="E108" s="38" t="s">
        <v>55</v>
      </c>
      <c r="F108" s="89"/>
      <c r="G108" s="38"/>
      <c r="H108" s="89"/>
      <c r="I108" s="87" t="s">
        <v>55</v>
      </c>
    </row>
    <row r="109" spans="1:9" ht="12.75">
      <c r="A109" s="60" t="s">
        <v>40</v>
      </c>
      <c r="B109" s="73"/>
      <c r="C109" s="105"/>
      <c r="D109" s="75"/>
      <c r="E109" s="75"/>
      <c r="F109" s="19" t="s">
        <v>58</v>
      </c>
      <c r="G109" s="75"/>
      <c r="H109" s="19"/>
      <c r="I109" s="106"/>
    </row>
    <row r="110" spans="1:9" ht="25.5" customHeight="1">
      <c r="A110" s="78" t="s">
        <v>93</v>
      </c>
      <c r="B110" s="79" t="s">
        <v>52</v>
      </c>
      <c r="C110" s="75" t="s">
        <v>55</v>
      </c>
      <c r="D110" s="83" t="s">
        <v>55</v>
      </c>
      <c r="E110" s="83" t="s">
        <v>55</v>
      </c>
      <c r="F110" s="83"/>
      <c r="G110" s="83"/>
      <c r="H110" s="83"/>
      <c r="I110" s="84" t="s">
        <v>55</v>
      </c>
    </row>
    <row r="111" spans="1:9" ht="23.25" thickBot="1">
      <c r="A111" s="78" t="s">
        <v>94</v>
      </c>
      <c r="B111" s="93" t="s">
        <v>53</v>
      </c>
      <c r="C111" s="95" t="s">
        <v>55</v>
      </c>
      <c r="D111" s="94" t="s">
        <v>55</v>
      </c>
      <c r="E111" s="94" t="s">
        <v>55</v>
      </c>
      <c r="F111" s="94"/>
      <c r="G111" s="94"/>
      <c r="H111" s="94"/>
      <c r="I111" s="98" t="s">
        <v>55</v>
      </c>
    </row>
    <row r="112" spans="1:9" ht="7.5" customHeight="1">
      <c r="A112" s="60"/>
      <c r="B112" s="99"/>
      <c r="C112" s="61"/>
      <c r="D112" s="61"/>
      <c r="E112" s="61"/>
      <c r="F112" s="61"/>
      <c r="G112" s="61"/>
      <c r="H112" s="61"/>
      <c r="I112" s="61"/>
    </row>
    <row r="113" spans="1:9" ht="20.25" customHeight="1">
      <c r="A113" s="107" t="s">
        <v>191</v>
      </c>
      <c r="B113" s="107"/>
      <c r="C113" s="103" t="s">
        <v>192</v>
      </c>
      <c r="D113" s="63"/>
      <c r="E113" s="63" t="s">
        <v>32</v>
      </c>
      <c r="F113" s="61"/>
      <c r="G113" s="61"/>
      <c r="H113" s="61"/>
      <c r="I113" s="61"/>
    </row>
    <row r="114" spans="1:9" ht="9.75" customHeight="1">
      <c r="A114" s="3" t="s">
        <v>188</v>
      </c>
      <c r="B114" s="3"/>
      <c r="C114" s="4"/>
      <c r="D114" s="108"/>
      <c r="E114" s="108" t="s">
        <v>33</v>
      </c>
      <c r="F114" s="108"/>
      <c r="G114" s="108"/>
      <c r="H114" s="108"/>
      <c r="I114" s="108"/>
    </row>
    <row r="115" spans="4:9" ht="7.5" customHeight="1">
      <c r="D115" s="108"/>
      <c r="E115" s="108"/>
      <c r="F115" s="62" t="s">
        <v>35</v>
      </c>
      <c r="H115" s="108"/>
      <c r="I115" s="108"/>
    </row>
    <row r="116" spans="1:9" ht="9.75" customHeight="1">
      <c r="A116" s="3" t="s">
        <v>193</v>
      </c>
      <c r="B116" s="3"/>
      <c r="C116" s="4"/>
      <c r="D116" s="108"/>
      <c r="E116" s="108"/>
      <c r="F116" s="108"/>
      <c r="G116" s="108"/>
      <c r="H116" s="108"/>
      <c r="I116" s="108"/>
    </row>
    <row r="117" spans="1:9" ht="11.25" customHeight="1">
      <c r="A117" s="3" t="s">
        <v>190</v>
      </c>
      <c r="B117" s="3"/>
      <c r="C117" s="4"/>
      <c r="D117" s="108"/>
      <c r="E117" s="108"/>
      <c r="F117" s="108"/>
      <c r="G117" s="108"/>
      <c r="H117" s="108"/>
      <c r="I117" s="108"/>
    </row>
    <row r="118" spans="1:9" ht="23.25" customHeight="1">
      <c r="A118" s="3"/>
      <c r="B118" s="3"/>
      <c r="C118" s="62"/>
      <c r="D118" s="108"/>
      <c r="E118" s="109"/>
      <c r="F118" s="108"/>
      <c r="G118" s="108"/>
      <c r="H118" s="108"/>
      <c r="I118" s="110"/>
    </row>
    <row r="119" spans="1:9" ht="9.75" customHeight="1">
      <c r="A119" s="115" t="s">
        <v>223</v>
      </c>
      <c r="D119" s="108"/>
      <c r="E119" s="108"/>
      <c r="F119" s="108"/>
      <c r="G119" s="108"/>
      <c r="H119" s="108"/>
      <c r="I119" s="110"/>
    </row>
    <row r="120" spans="4:9" ht="12.75" customHeight="1">
      <c r="D120" s="108"/>
      <c r="E120" s="108"/>
      <c r="F120" s="108"/>
      <c r="G120" s="108"/>
      <c r="H120" s="108"/>
      <c r="I120" s="110"/>
    </row>
    <row r="121" spans="1:9" ht="12.75">
      <c r="A121" s="62"/>
      <c r="B121" s="62"/>
      <c r="C121" s="64"/>
      <c r="D121" s="65"/>
      <c r="E121" s="65"/>
      <c r="F121" s="65"/>
      <c r="G121" s="65"/>
      <c r="H121" s="65"/>
      <c r="I121" s="6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2014-09-11T05:10:44Z</cp:lastPrinted>
  <dcterms:created xsi:type="dcterms:W3CDTF">1999-06-18T11:49:53Z</dcterms:created>
  <dcterms:modified xsi:type="dcterms:W3CDTF">2015-01-11T08:54:03Z</dcterms:modified>
  <cp:category/>
  <cp:version/>
  <cp:contentType/>
  <cp:contentStatus/>
</cp:coreProperties>
</file>