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65401" windowWidth="7440" windowHeight="6525" tabRatio="601" activeTab="0"/>
  </bookViews>
  <sheets>
    <sheet name="Лист1" sheetId="1" r:id="rId1"/>
    <sheet name="Лист2" sheetId="2" r:id="rId2"/>
    <sheet name="Лист3" sheetId="3" state="hidden" r:id="rId3"/>
    <sheet name="для бюдж." sheetId="4" state="hidden" r:id="rId4"/>
    <sheet name="черн" sheetId="5" state="hidden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<sst xmlns="http://schemas.openxmlformats.org/spreadsheetml/2006/main" count="915" uniqueCount="447">
  <si>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</si>
  <si>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</si>
  <si>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</si>
  <si>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</si>
  <si>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</si>
  <si>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</si>
  <si>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</si>
  <si>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</si>
  <si>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</si>
  <si>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Код дохода по КД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</si>
  <si>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</si>
  <si>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</si>
  <si>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</si>
  <si>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</si>
  <si>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</si>
  <si>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</si>
  <si>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</si>
  <si>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</si>
  <si>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</si>
  <si>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</si>
  <si>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</si>
  <si>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</si>
  <si>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</si>
  <si>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по КИВФ, КИВнФ</t>
  </si>
  <si>
    <t>Доходы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</si>
  <si>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</si>
  <si>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</si>
  <si>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</si>
  <si>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</si>
  <si>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</si>
  <si>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</si>
  <si>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</si>
  <si>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</si>
  <si>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</si>
  <si>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</si>
  <si>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(подпись)     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</si>
  <si>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</si>
  <si>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</si>
  <si>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</si>
  <si>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</si>
  <si>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</si>
  <si>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</si>
  <si>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</si>
  <si>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</si>
  <si>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</si>
  <si>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</si>
  <si>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 xml:space="preserve">                    3. Источники финансирования дефицитов бюджетов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</si>
  <si>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</si>
  <si>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</si>
  <si>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</si>
  <si>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</si>
  <si>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</si>
  <si>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</si>
  <si>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</si>
  <si>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</si>
  <si>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</si>
  <si>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</si>
  <si>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</si>
  <si>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 xml:space="preserve"> </t>
  </si>
  <si>
    <t>Форма 0503127  с.3</t>
  </si>
  <si>
    <t>исполнение</t>
  </si>
  <si>
    <t>бюджета</t>
  </si>
  <si>
    <t>источники внутреннего финансирования бюджетов</t>
  </si>
  <si>
    <t>источники внешнего финансирования бюджетов</t>
  </si>
  <si>
    <t>0503127</t>
  </si>
  <si>
    <t xml:space="preserve">                           Форма 0503127  с.4</t>
  </si>
  <si>
    <t xml:space="preserve">             по ОКАТО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</si>
  <si>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</si>
  <si>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</si>
  <si>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через органы,</t>
  </si>
  <si>
    <t>организующие</t>
  </si>
  <si>
    <t>изменение остатков по расчетам с органами, организующими исполнение бюджетов       (стр.811 + 812)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</si>
  <si>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</si>
  <si>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</si>
  <si>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</si>
  <si>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</si>
  <si>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Код расхода </t>
  </si>
  <si>
    <t xml:space="preserve">Лимиты </t>
  </si>
  <si>
    <t>бюджетных</t>
  </si>
  <si>
    <t>по</t>
  </si>
  <si>
    <t>обязательств</t>
  </si>
  <si>
    <t>лимитам</t>
  </si>
  <si>
    <t>11</t>
  </si>
  <si>
    <t>Расходы бюджета - всего</t>
  </si>
  <si>
    <t>200</t>
  </si>
  <si>
    <t>Результат исполнения бюджета (дефицит / профицит)</t>
  </si>
  <si>
    <t xml:space="preserve">        Форма 0503127  с.2</t>
  </si>
  <si>
    <t xml:space="preserve">Утвержденные </t>
  </si>
  <si>
    <t xml:space="preserve">бюджетные </t>
  </si>
  <si>
    <t>получатель, администратор поступлений   ________________________________________________________________________________________________</t>
  </si>
  <si>
    <t xml:space="preserve">Главный распорядитель (распорядитель),     </t>
  </si>
  <si>
    <t xml:space="preserve">                                                ГЛАВНОГО РАСПОРЯДИТЕЛЯ (РАСПОРЯДИТЕЛЯ), ПОЛУЧАТЕЛЯ СРЕДСТВ БЮДЖЕТА</t>
  </si>
  <si>
    <t xml:space="preserve">                        ОТЧЕТ  ОБ  ИСПОЛНЕНИИ БЮДЖЕТА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</si>
  <si>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</si>
  <si>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</si>
  <si>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>Администрация сельского поселения Зайцева Речка</t>
  </si>
  <si>
    <t>71119912001</t>
  </si>
  <si>
    <t>79556692</t>
  </si>
  <si>
    <t>Налоговые и неналоговые доходы</t>
  </si>
  <si>
    <t>Налог на имущество физических лиц</t>
  </si>
  <si>
    <t>Арендная плата за земельные участки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</si>
  <si>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</si>
  <si>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</t>
  </si>
  <si>
    <t>211</t>
  </si>
  <si>
    <t>Заработная плата</t>
  </si>
  <si>
    <t>212</t>
  </si>
  <si>
    <t>Прочие выплаты</t>
  </si>
  <si>
    <t>213</t>
  </si>
  <si>
    <t>Начисления на з/плату</t>
  </si>
  <si>
    <t>226</t>
  </si>
  <si>
    <t>Прочие услуги</t>
  </si>
  <si>
    <t>221</t>
  </si>
  <si>
    <t>Услуги связи</t>
  </si>
  <si>
    <t>Транспортные услуги</t>
  </si>
  <si>
    <t>222</t>
  </si>
  <si>
    <t>Коммунальные услуги</t>
  </si>
  <si>
    <t>223</t>
  </si>
  <si>
    <t>Услуги  по содержанию имущества</t>
  </si>
  <si>
    <t>225</t>
  </si>
  <si>
    <t>210</t>
  </si>
  <si>
    <t>ИТОГО по 220 коду</t>
  </si>
  <si>
    <t>220</t>
  </si>
  <si>
    <t>ИТОГО по 210 коду</t>
  </si>
  <si>
    <t>241</t>
  </si>
  <si>
    <t>242</t>
  </si>
  <si>
    <t>240</t>
  </si>
  <si>
    <t>Безвозмездные и безвозратные перечисления государственным и муниципальным организациям</t>
  </si>
  <si>
    <t>Прочие расходы</t>
  </si>
  <si>
    <t>300</t>
  </si>
  <si>
    <t>Услги по содержанию имущества</t>
  </si>
  <si>
    <t>Увеличение стои-сти основных</t>
  </si>
  <si>
    <t>Увеличение стои-сти материалов</t>
  </si>
  <si>
    <t>Увеличение стои-сти нефин.актив.</t>
  </si>
  <si>
    <t>в том числе</t>
  </si>
  <si>
    <t>Земельный налог ст.394 п.1 подп.1</t>
  </si>
  <si>
    <t>Земельный налог ст.394 п.1 подп.2</t>
  </si>
  <si>
    <t>ВСЕГО по ПОСЕЛЕНИЮ</t>
  </si>
  <si>
    <t>Поступление денежных средств</t>
  </si>
  <si>
    <t>Выбытие денежных средств</t>
  </si>
  <si>
    <t>251</t>
  </si>
  <si>
    <t>Межбюджетные трансферты</t>
  </si>
  <si>
    <t>182 1 06 06013 10 2000 110</t>
  </si>
  <si>
    <t>182 1 06 06013 10 1000 110</t>
  </si>
  <si>
    <t>182 1 06 06023 10 1000 110</t>
  </si>
  <si>
    <t>182 1 06 06023 10 2000 110</t>
  </si>
  <si>
    <t>182 1 06 01030 10 1000 110</t>
  </si>
  <si>
    <t>182 1 06 01030 10 2000 110</t>
  </si>
  <si>
    <t>182 1 11 05010 10 0000 120</t>
  </si>
  <si>
    <t>Единый сельскохозяйственный налог</t>
  </si>
  <si>
    <t>Доплаты к пенсии муниц.служ.</t>
  </si>
  <si>
    <t>263</t>
  </si>
  <si>
    <t>182 1 06 06013 10 4000 110</t>
  </si>
  <si>
    <t>Безвозмездные поступления в том числе:</t>
  </si>
  <si>
    <t>292</t>
  </si>
  <si>
    <t>Субвенции бюджетам поселений на осуществление полномочий по ЗАГСУ</t>
  </si>
  <si>
    <t>отчет.период</t>
  </si>
  <si>
    <t>Услуги по содержанию имущества</t>
  </si>
  <si>
    <t>311</t>
  </si>
  <si>
    <t>344</t>
  </si>
  <si>
    <t xml:space="preserve">Прочие межбюджетные трансферты, передаваемые бюджетам поселения </t>
  </si>
  <si>
    <t>Доходы от продажи   земельных  участков</t>
  </si>
  <si>
    <t>343</t>
  </si>
  <si>
    <t>Госпошлина</t>
  </si>
  <si>
    <t>Аренда зданий, имущества</t>
  </si>
  <si>
    <t>Дотации бюджетам поселений на сбалансированность бюджетной обеспеченности</t>
  </si>
  <si>
    <t>Наименование бюджета      МО сельское поселение Зайцева Речка________________________________________________________________________________________________________________________</t>
  </si>
  <si>
    <t>Налог на доходы физических лиц</t>
  </si>
  <si>
    <t>Налог на доходы физических лиц ст.224 п.1</t>
  </si>
  <si>
    <t>Доходы от реализации иного имущества</t>
  </si>
  <si>
    <t>182 1 01 02021 01 4000 110</t>
  </si>
  <si>
    <t>182 1 01 02040 01 1000 110</t>
  </si>
  <si>
    <t xml:space="preserve">Налог на доходы физических лиц </t>
  </si>
  <si>
    <t>182 1 01 02022 01 1000 110</t>
  </si>
  <si>
    <t>182 1 01 02022 01 2000 110</t>
  </si>
  <si>
    <t>656 1 11 05035 10 0000 120</t>
  </si>
  <si>
    <t>656 1 08 04020 01 1000 110</t>
  </si>
  <si>
    <t>656 1 08 04020 01 4000 110</t>
  </si>
  <si>
    <t>Компенсация выпадающих доходов организациям, предоставляющим,населению жилищные вопросы</t>
  </si>
  <si>
    <t>656.01.05.0201.10.0000.510</t>
  </si>
  <si>
    <t>656.01.05.0201.10.0000.610</t>
  </si>
  <si>
    <t>Прочие поступления от использ, имущ</t>
  </si>
  <si>
    <t>656 1 11 09045 10 0000 120</t>
  </si>
  <si>
    <t>656 2 02 01001 10 0000 151</t>
  </si>
  <si>
    <t>656 2 02 01003 10 0000 151</t>
  </si>
  <si>
    <t>656 2 02 03003 10 0000 151</t>
  </si>
  <si>
    <t>656 2 02 04999 10 0000 151</t>
  </si>
  <si>
    <t>656 2 02 03015 10 0000 151</t>
  </si>
  <si>
    <t>656.00000000000000.000</t>
  </si>
  <si>
    <t>656 2 07 05000 10 0000 180</t>
  </si>
  <si>
    <t>Прочие безвозмездные поступления в бюджеты поселения</t>
  </si>
  <si>
    <t>Перечисления из бюджетов поселений "в бюджеты поселений) для осуществления возврата излишне уплаченных изи излишне взысканных сумм налогов, сборов и иных платежей, а также сумм процентов за несвоевременное осуществление такого возраста и процентов, начисленных на излишне взысканные суммы</t>
  </si>
  <si>
    <t>656 2 08 05000 10 0000 180</t>
  </si>
  <si>
    <t xml:space="preserve">                                                 (подпись)                                      (расшифровка подписи)</t>
  </si>
  <si>
    <t>656 1 17 01050 10 0000 180</t>
  </si>
  <si>
    <t xml:space="preserve">                                                  (подпись)                (расшифровка подписи)</t>
  </si>
  <si>
    <t>Глава поселения   __________________</t>
  </si>
  <si>
    <t>С.В. Субботина</t>
  </si>
  <si>
    <r>
      <t>Главный бухгалтер ________________             __</t>
    </r>
    <r>
      <rPr>
        <u val="single"/>
        <sz val="8"/>
        <rFont val="Arial Cyr"/>
        <family val="0"/>
      </rPr>
      <t>Е.В. Бельская____</t>
    </r>
    <r>
      <rPr>
        <sz val="8"/>
        <rFont val="Arial Cyr"/>
        <family val="2"/>
      </rPr>
      <t>_</t>
    </r>
  </si>
  <si>
    <t>656 3 03 99050 10 0000 180</t>
  </si>
  <si>
    <t>Прочие безвозмездные поступления учреждениям, находящимся в ведении органов местного самоуправления поселений</t>
  </si>
  <si>
    <t>Доходы от оказания услуг учреждениями, находящимися в ведении органов местного самоуправления поселений</t>
  </si>
  <si>
    <t>Невыясненные поступления, зачисляемые в бюджет поселений</t>
  </si>
  <si>
    <t>656 3 02 01050 10 0000 130</t>
  </si>
  <si>
    <t>040 1 11 05013 10 0000 120</t>
  </si>
  <si>
    <t>182 1 01 02010 01 1000 110</t>
  </si>
  <si>
    <t>182 1 01 02010 01 2000 110</t>
  </si>
  <si>
    <t>182 1 01 02030 01 2000 110</t>
  </si>
  <si>
    <t>182 1 05 03020 01 1000 110</t>
  </si>
  <si>
    <t>182 1 05 03020 01 2000 110</t>
  </si>
  <si>
    <t xml:space="preserve">Прочие доходы от оказания плат.услуг </t>
  </si>
  <si>
    <t>разд.0801 л/сч.656.08.003.1 СДК</t>
  </si>
  <si>
    <t>65608017950900540.000</t>
  </si>
  <si>
    <t>65608017950900540.226</t>
  </si>
  <si>
    <t>65608017950900540.290</t>
  </si>
  <si>
    <t>65608017950900540.344</t>
  </si>
  <si>
    <t>182 1 01 02030 01 1000 110</t>
  </si>
  <si>
    <t>Налог на доходы физических лиц ст.228 п.1</t>
  </si>
  <si>
    <t>182 1 01 02030 01 3000 110</t>
  </si>
  <si>
    <t>182 1 05 03010 01 1000 110</t>
  </si>
  <si>
    <t>Прочие доходы от компенсации затрат бюджетов поселения</t>
  </si>
  <si>
    <t>656 1 13 01995 10 0000 130</t>
  </si>
  <si>
    <t>656 1 14 06014 10 0000 430</t>
  </si>
  <si>
    <t>656 1 14 06013 10 0000 430</t>
  </si>
  <si>
    <t>Денежные взыскания (штрафы) за нарушение законодательсва РФ</t>
  </si>
  <si>
    <t>Возврат остатков субсидий, субвенций и иных межбюджетных трансфетров</t>
  </si>
  <si>
    <t>656 2 19 05000 10 0000 151</t>
  </si>
  <si>
    <t>182 1 01 02020 01 2000 110</t>
  </si>
  <si>
    <t>182 1 01 02020 01 3000 110</t>
  </si>
  <si>
    <t>Доходы от продажи   квартир</t>
  </si>
  <si>
    <t>656 1 14 01050 10 0000 410</t>
  </si>
  <si>
    <t>01.09.12г</t>
  </si>
  <si>
    <r>
      <t>_01</t>
    </r>
    <r>
      <rPr>
        <sz val="8"/>
        <rFont val="Arial Cyr"/>
        <family val="2"/>
      </rPr>
      <t xml:space="preserve"> </t>
    </r>
    <r>
      <rPr>
        <u val="single"/>
        <sz val="8"/>
        <rFont val="Arial Cyr"/>
        <family val="0"/>
      </rPr>
      <t>_сентября</t>
    </r>
    <r>
      <rPr>
        <sz val="8"/>
        <rFont val="Arial Cyr"/>
        <family val="2"/>
      </rPr>
      <t xml:space="preserve">__ </t>
    </r>
    <r>
      <rPr>
        <u val="single"/>
        <sz val="8"/>
        <rFont val="Arial Cyr"/>
        <family val="0"/>
      </rPr>
      <t xml:space="preserve"> 2012 г</t>
    </r>
    <r>
      <rPr>
        <sz val="8"/>
        <rFont val="Arial Cyr"/>
        <family val="2"/>
      </rPr>
      <t>.</t>
    </r>
  </si>
  <si>
    <t>656 1 14 02053 10 0000 410</t>
  </si>
  <si>
    <t>Доходы от возмещения ущерба при возникновении страховых случаев</t>
  </si>
  <si>
    <t>656 1 16 23051 10 0000 140</t>
  </si>
  <si>
    <t>65608017950900540.311</t>
  </si>
  <si>
    <t>342</t>
  </si>
  <si>
    <t xml:space="preserve">                                                                        на  1 отября 2012 г.</t>
  </si>
  <si>
    <t>161 1 16 33050 10 6000 140</t>
  </si>
  <si>
    <t>182 1 01 02020 01 1000 110</t>
  </si>
  <si>
    <t>656 1 13 02995 10 0000 130</t>
  </si>
  <si>
    <t>*</t>
  </si>
  <si>
    <t>040 1 14 06013 10 0000 430</t>
  </si>
  <si>
    <t xml:space="preserve">Прочие субсидии  бюджетам поселения </t>
  </si>
  <si>
    <t>Возврат остатков субсидий, субвенций и иных межбюджетных трансфетров, имеющих целевое назначение, прошлых лет из бюджетов поселений</t>
  </si>
  <si>
    <r>
      <t>Главный бухгалтер ________________             __</t>
    </r>
    <r>
      <rPr>
        <u val="single"/>
        <sz val="8"/>
        <rFont val="Arial Cyr"/>
        <family val="0"/>
      </rPr>
      <t>Е.В. Бельская</t>
    </r>
    <r>
      <rPr>
        <sz val="8"/>
        <rFont val="Arial Cyr"/>
        <family val="2"/>
      </rPr>
      <t>_</t>
    </r>
  </si>
  <si>
    <t>Утверждена
приказом Минфина России от 28.12.2010 N 191н</t>
  </si>
  <si>
    <t>ОТЧЕТ ОБ ИСПОЛНЕНИИ БЮДЖЕТА</t>
  </si>
  <si>
    <t>Форма по ОКУД</t>
  </si>
  <si>
    <t>0503117</t>
  </si>
  <si>
    <t>Дата</t>
  </si>
  <si>
    <t>Наименование</t>
  </si>
  <si>
    <t>по ОКПО</t>
  </si>
  <si>
    <t>финансового органа</t>
  </si>
  <si>
    <t>Глава по БК</t>
  </si>
  <si>
    <t>по ОКАТО</t>
  </si>
  <si>
    <t>Периодичность:  месячная</t>
  </si>
  <si>
    <t xml:space="preserve">Единица измерения:  руб. </t>
  </si>
  <si>
    <t xml:space="preserve">                           Форма 0503117  с.4</t>
  </si>
  <si>
    <t xml:space="preserve">             Неисполненные  назначения</t>
  </si>
  <si>
    <t>по бюджетной</t>
  </si>
  <si>
    <t>классификации</t>
  </si>
  <si>
    <t xml:space="preserve"> 2. Расходы бюджета</t>
  </si>
  <si>
    <t xml:space="preserve"> 1. Доходы бюджета</t>
  </si>
  <si>
    <t>3. Источники финансирования дефицитов бюджетов</t>
  </si>
  <si>
    <t>Наименование публично-правового образования     МО сельского поселения Зайцева Речка</t>
  </si>
  <si>
    <t>65601025000201121.000</t>
  </si>
  <si>
    <t>65601025000201121.211</t>
  </si>
  <si>
    <t>65601025000201121.213</t>
  </si>
  <si>
    <t>65601045000204121.000</t>
  </si>
  <si>
    <t>65601045000204121.211</t>
  </si>
  <si>
    <t>65601045000204121.213</t>
  </si>
  <si>
    <t>65601045000204244.000</t>
  </si>
  <si>
    <t>65601045000204244.222</t>
  </si>
  <si>
    <t>65601045000204244.225</t>
  </si>
  <si>
    <t>65601045000204244.226</t>
  </si>
  <si>
    <t>65601045000204244.212</t>
  </si>
  <si>
    <t>65601045800204540.251</t>
  </si>
  <si>
    <t>65601135200059244.226</t>
  </si>
  <si>
    <t>65601135200059244.225</t>
  </si>
  <si>
    <t>65601135200059244.223</t>
  </si>
  <si>
    <t>65601135200059112.212</t>
  </si>
  <si>
    <t>65601135200059000.000</t>
  </si>
  <si>
    <t>65601135200059244.212</t>
  </si>
  <si>
    <t>65601135200059111.000</t>
  </si>
  <si>
    <t>65601135200059111.211</t>
  </si>
  <si>
    <t>65601135200059111.213</t>
  </si>
  <si>
    <t>65601135200059242.000</t>
  </si>
  <si>
    <t>65601135200059242.221</t>
  </si>
  <si>
    <t>65601135200059112.000</t>
  </si>
  <si>
    <t>65603045005519244.000</t>
  </si>
  <si>
    <t>65603045005519244.292</t>
  </si>
  <si>
    <t>65603045005519244.344</t>
  </si>
  <si>
    <t>65602035000204121.000</t>
  </si>
  <si>
    <t>65602035000204121.211</t>
  </si>
  <si>
    <t>65602035000204121.213</t>
  </si>
  <si>
    <t>65602035005118121.211</t>
  </si>
  <si>
    <t>65602035000204244.000</t>
  </si>
  <si>
    <t>65602035000204244.225</t>
  </si>
  <si>
    <t>65602035000204244.344</t>
  </si>
  <si>
    <t>65602035005118244.225</t>
  </si>
  <si>
    <t>65602035005118244.344</t>
  </si>
  <si>
    <t>65601135000204870.212</t>
  </si>
  <si>
    <t>65603094212100244.000</t>
  </si>
  <si>
    <t>65603094212100244.226</t>
  </si>
  <si>
    <t>65603104212100244.226</t>
  </si>
  <si>
    <t>65603094215420244.000</t>
  </si>
  <si>
    <t>65603094215420244.226</t>
  </si>
  <si>
    <t>65603144105402244.225</t>
  </si>
  <si>
    <t>65603144302101244.344</t>
  </si>
  <si>
    <t>65603144305412244.344</t>
  </si>
  <si>
    <t>65605014222102244.226</t>
  </si>
  <si>
    <t>65604094002100244.000</t>
  </si>
  <si>
    <t>65604094002100244.225</t>
  </si>
  <si>
    <t>65604105600059810.242</t>
  </si>
  <si>
    <t>65608015300059111.000</t>
  </si>
  <si>
    <t>65608015300059111.211</t>
  </si>
  <si>
    <t>65608015300059111.213</t>
  </si>
  <si>
    <t>65608015300059112.212</t>
  </si>
  <si>
    <t>65608015300059112.213</t>
  </si>
  <si>
    <t>65608015300059242.221</t>
  </si>
  <si>
    <t>65608015300059244.000</t>
  </si>
  <si>
    <t>65608015300059244.223</t>
  </si>
  <si>
    <t>65608015300059244.225</t>
  </si>
  <si>
    <t>65608015300059244.226</t>
  </si>
  <si>
    <t>65608015300059244.292</t>
  </si>
  <si>
    <t>65608015300059244.344</t>
  </si>
  <si>
    <t>65608025300059111.211</t>
  </si>
  <si>
    <t>65608025300059111.213</t>
  </si>
  <si>
    <t>65608025300059244.226</t>
  </si>
  <si>
    <t>65611015400059244.000</t>
  </si>
  <si>
    <t>65611015400059244.002</t>
  </si>
  <si>
    <t>65611015400059244.003</t>
  </si>
  <si>
    <t>65611015400059244.004</t>
  </si>
  <si>
    <t>65611015400059244.005</t>
  </si>
  <si>
    <t>65611015400059244.226</t>
  </si>
  <si>
    <t>65611015400059244.292</t>
  </si>
  <si>
    <t>65611015400059244.343</t>
  </si>
  <si>
    <t>65605015602101810.242</t>
  </si>
  <si>
    <t>65605035602102244.000</t>
  </si>
  <si>
    <t>65605035602102244.223</t>
  </si>
  <si>
    <t>65605035602102244.225</t>
  </si>
  <si>
    <t>65604120912100540.251</t>
  </si>
  <si>
    <t>65605021012100540.251</t>
  </si>
  <si>
    <t>65605010942100540.251</t>
  </si>
  <si>
    <t>65605020942100540.251</t>
  </si>
  <si>
    <t>65605020512100540.251</t>
  </si>
  <si>
    <t>65608025300059111.000</t>
  </si>
  <si>
    <t xml:space="preserve">656.40.001.1 разд.0409 л/сч. Прочая закупка товаров, работ, услуг для гос.муниц-х нужд  </t>
  </si>
  <si>
    <t xml:space="preserve">656.40.001.2 разд.0409 л/сч. Прочая закупка товаров, работ, услуг для гос.муниц-х нужд  </t>
  </si>
  <si>
    <t>65604105600059810.000</t>
  </si>
  <si>
    <t>656.41.001.1 разд.0314 л/сч. Муниц. прогр. (К 60 летию п. Зайцева Речка )</t>
  </si>
  <si>
    <t>65603144105402244.000</t>
  </si>
  <si>
    <t>656.42.001.1 разд.0309 и 0310 л/сч.Софинансирование гос. прогр.</t>
  </si>
  <si>
    <t xml:space="preserve">656.42.001.2 разд.0309 и 0310 л/сч. Субсидии в целях обеспеч. страх. им. </t>
  </si>
  <si>
    <t>65603104215420244.226</t>
  </si>
  <si>
    <t>656.42.002.1 разд.0501 л/сч. Прочая закупка товаров, работ, услуг для гос.муниц-х нужд</t>
  </si>
  <si>
    <t>65603144302101244.000</t>
  </si>
  <si>
    <t>656.43.001.2разд.0314 л/сч. Субсидии местн.бюдж. Профилактика правонар.</t>
  </si>
  <si>
    <t>65603144305412244.000</t>
  </si>
  <si>
    <t>656.50.001.1 разд. 0102.л/сч. Функционирование высшего должностного лица</t>
  </si>
  <si>
    <t>656.50.003.1 разд.0104.л/сч. Функционирование исполнительных органов местного самоуправления</t>
  </si>
  <si>
    <t>656.50.003.3 разд.0104.л/сч. Функционирование исполнительных органов местного самоуправления, прочая закупка</t>
  </si>
  <si>
    <t>656.51.004.1 разд.0113 л/сч. Расходы на оплату дополнит.гар. и комп. исп. м. с.</t>
  </si>
  <si>
    <t>65601135000204870.000</t>
  </si>
  <si>
    <t>656.50.006.1 разд.0304 л/сч.ЗАГС</t>
  </si>
  <si>
    <t>656.50.007.1 разд.1001 л/сч. Пособия и компенсации гражданам и иные выплаты, кроме публичных нормативных обязательств</t>
  </si>
  <si>
    <t>65610015000106321.000</t>
  </si>
  <si>
    <t>65601115100704870.000</t>
  </si>
  <si>
    <t>656.51.001.1 разд.0111 л/сч. рез.ф.</t>
  </si>
  <si>
    <t>656.51.001.2 разд.0113 л/сч. Условно утвержденные расходы</t>
  </si>
  <si>
    <t>65601135100999870.000</t>
  </si>
  <si>
    <t>656.52.007.2 разд.0113 л/сч. МКУ "Содружество" (расходы на выплату персоналу госуд. (муницип. Органов))</t>
  </si>
  <si>
    <t>656.52.007.3 разд.0113 л/сч.МКУ "Содружество" (прочие выплаты)</t>
  </si>
  <si>
    <t>.656.52.007.4 разд.0113 л/сч МКУ "Содружество"(закупка товаров, работ, услуг в сфере информационно-коммуникационных технологий)</t>
  </si>
  <si>
    <t>656.57.007.5 разд.0113 л/сч. МКУ "Содружество" (прочая закупка товаров, работ,услуг для муниципальных нужд)</t>
  </si>
  <si>
    <t>656.53.001.1 разд.0801 л/сч. Фонд оплаты труда и страховые взносы</t>
  </si>
  <si>
    <t>656.53.001.2 разд.0801 л/сч. иные выплаты персоналу за исключением фонда оплаты труда</t>
  </si>
  <si>
    <t>65608015300059112.000</t>
  </si>
  <si>
    <t>656.53.001.3 разд.0801 л/сч. Закупка товаров, работ, услуг в сфере информац.-коммуник. технологий</t>
  </si>
  <si>
    <t>65608015300059242.000</t>
  </si>
  <si>
    <t>656.53.001.4 разд.0801 л/сч.Закупка товаров, работ, услуг в сфере информац.-коммуник. технологий</t>
  </si>
  <si>
    <t>656.53.002.1 разд.0802 л/сч.Фонд оплаты труда и страховые взносы</t>
  </si>
  <si>
    <t>656.53.002.2 разд.0802 л/сч. Прочая закупка товаров, работ, услуг для гос.муниц-х нужд</t>
  </si>
  <si>
    <t>65608025300059244.000</t>
  </si>
  <si>
    <t>656.54.001.2 разд.1101.л/сч. СПОРТ</t>
  </si>
  <si>
    <t>656.54.001.2 разд.1101.л/сч.СПОРТ</t>
  </si>
  <si>
    <t>656.54.001.3 Мероприятия (спорт)                        разд.1101 л/сч.</t>
  </si>
  <si>
    <t xml:space="preserve">656.55.001.2 разд.0310л/сч. "Введомственная целевая программа Комплексные меры пожарной безопасности с.п. Зайцева Речка" </t>
  </si>
  <si>
    <t>656.41.001.2 разд.0314 л/сч. Софинансир.  (К 60 летию п. Зайцева Речка )</t>
  </si>
  <si>
    <t>656.43.001.1 разд.0314 л/сч. Софинансирование расх. мер. гос. прогр.2014-2020гг.</t>
  </si>
  <si>
    <t>656.50.005.1 разд.0203.л/сч. Осуществление первичного воинского учета, где отсутствуют военные коммисариаты (Фонд оплаты труда и страховые взносы)</t>
  </si>
  <si>
    <t>656.50.005.2 разд.0203.л/сч. Осуществление первичного воинского учета на территории, где отсутствуют военные коммисариаты (Прочая закупка товаров, работ, услуг длч муниципальных нужд)</t>
  </si>
  <si>
    <t>656.56.001.1 разд.0501 л/сч.субсидии юр лицам(кроме гос учрежд)</t>
  </si>
  <si>
    <t>65605015602101810.000</t>
  </si>
  <si>
    <t>656.002.1 разд.0503 л/сч. Уличное освещение</t>
  </si>
  <si>
    <t>656.002.2 разд.0503 л/сч.Прочие мероприятия</t>
  </si>
  <si>
    <t>65605035602103244.000</t>
  </si>
  <si>
    <t>656.57.001.1 разд.0503 л/сч. Прочая закупка товаров</t>
  </si>
  <si>
    <t>656.58.001.1 разд.0104 л/сч.Иные МБТ на содеожание работников ОМС</t>
  </si>
  <si>
    <t>65601045800204540.000</t>
  </si>
  <si>
    <t>656.58.002.1 разд.0412 л/сч.Иные межбюджетные трансферты</t>
  </si>
  <si>
    <t>65604120912100540.000</t>
  </si>
  <si>
    <t>656.58.003.1 разд.0502 л/сч.   Возмещение фактически полученных убытков в связи с применением государственных регулируемых тарифов на ЖКХ</t>
  </si>
  <si>
    <t>65605021012100540.000</t>
  </si>
  <si>
    <t>656.58.004.1 разд.0501 л/сч.Кап ремонт объектов ЖКХ</t>
  </si>
  <si>
    <t>65605010942100540.000</t>
  </si>
  <si>
    <t>656.58.004.2 разд.0502 л/сч.  Кап ремонт объектов ЖКХ</t>
  </si>
  <si>
    <t>65605020942100540.000</t>
  </si>
  <si>
    <t>656.58.004.3  разд.0502 л/сч.Кап ремонт объектов ЖКХ</t>
  </si>
  <si>
    <t>656.58.004.4 разд.0502 л/сч.Кап ремонт объектов ЖКХ</t>
  </si>
  <si>
    <t>656.58.004.5 разд.0501 л/сч.Кап ремонт объектов ЖКХ</t>
  </si>
  <si>
    <t>65605020512100540.000</t>
  </si>
  <si>
    <t>65611015400059111.000</t>
  </si>
  <si>
    <t>65611015400059111.211</t>
  </si>
  <si>
    <t>65611015400059111.213</t>
  </si>
  <si>
    <t>65603144105308244.000</t>
  </si>
  <si>
    <t>65603144105308244.225</t>
  </si>
  <si>
    <t>65605014222102244.000</t>
  </si>
  <si>
    <t>65601115100704870.292</t>
  </si>
  <si>
    <t>65601135100999870.292</t>
  </si>
  <si>
    <t>65601045000204244.292</t>
  </si>
  <si>
    <t>65601135200059244.292</t>
  </si>
  <si>
    <t>65601135200059244.344</t>
  </si>
  <si>
    <t>65603105502100244.000</t>
  </si>
  <si>
    <t>65603105502100244.225</t>
  </si>
  <si>
    <t>65603105502100244.226</t>
  </si>
  <si>
    <t>65605035602103244.344</t>
  </si>
  <si>
    <t>65605035702102244.000</t>
  </si>
  <si>
    <t>65605035702102244.225</t>
  </si>
  <si>
    <t>65605020922100540.000</t>
  </si>
  <si>
    <t>65605020922100540.251</t>
  </si>
  <si>
    <t>65610015000106321.263</t>
  </si>
  <si>
    <t>250</t>
  </si>
  <si>
    <t>260</t>
  </si>
  <si>
    <t>290</t>
  </si>
  <si>
    <t>656 2 02 02991 10 0000 151</t>
  </si>
  <si>
    <t>182 1 01 02000 00 0000 110</t>
  </si>
  <si>
    <t>182 1 11 05013 10 0000 120</t>
  </si>
  <si>
    <t>040 1 11 05010 10 0000 120</t>
  </si>
  <si>
    <t>Прочие поступления от использ.имущ.</t>
  </si>
  <si>
    <t>656 1 08 04020 01 0000 110</t>
  </si>
  <si>
    <t>182 1 06 06000 00 0000 110</t>
  </si>
  <si>
    <t>182 1 06 01030 10 0000 110</t>
  </si>
  <si>
    <t>656.40.002.2 разд.0410 л/сч. Субсидии юридическим лицам (кроме гос. учрежд)</t>
  </si>
  <si>
    <t>05.03.2014</t>
  </si>
  <si>
    <r>
      <t>_05</t>
    </r>
    <r>
      <rPr>
        <sz val="8"/>
        <rFont val="Arial Cyr"/>
        <family val="2"/>
      </rPr>
      <t xml:space="preserve"> </t>
    </r>
    <r>
      <rPr>
        <u val="single"/>
        <sz val="8"/>
        <rFont val="Arial Cyr"/>
        <family val="0"/>
      </rPr>
      <t>_марта</t>
    </r>
    <r>
      <rPr>
        <sz val="8"/>
        <rFont val="Arial Cyr"/>
        <family val="2"/>
      </rPr>
      <t xml:space="preserve">__ </t>
    </r>
    <r>
      <rPr>
        <u val="single"/>
        <sz val="8"/>
        <rFont val="Arial Cyr"/>
        <family val="0"/>
      </rPr>
      <t xml:space="preserve"> 2014 г</t>
    </r>
    <r>
      <rPr>
        <sz val="8"/>
        <rFont val="Arial Cyr"/>
        <family val="2"/>
      </rPr>
      <t>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</si>
</sst>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;[Red]0.00"/>
    <numFmt numFmtId="166" formatCode="0.00_ ;\-0.00\ "/>
    <numFmt numFmtId="167" formatCode="#,##0.00_ ;[Red]\-#,##0.00\ "/>
    <numFmt numFmtId="168" formatCode="#,##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8"/>
      <color indexed="8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hair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 style="medium"/>
      <top style="thin"/>
      <bottom style="hair"/>
    </border>
    <border>
      <left/>
      <right style="medium"/>
      <top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Continuous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wrapText="1"/>
    </xf>
    <xf numFmtId="49" fontId="6" fillId="0" borderId="22" xfId="0" applyNumberFormat="1" applyFont="1" applyFill="1" applyBorder="1" applyAlignment="1">
      <alignment horizontal="center" wrapText="1"/>
    </xf>
    <xf numFmtId="4" fontId="6" fillId="0" borderId="23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25" xfId="0" applyFont="1" applyFill="1" applyBorder="1" applyAlignment="1">
      <alignment horizontal="left" wrapText="1" indent="2"/>
    </xf>
    <xf numFmtId="49" fontId="3" fillId="0" borderId="26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" fontId="3" fillId="0" borderId="23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49" fontId="3" fillId="0" borderId="2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18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3" fillId="0" borderId="27" xfId="0" applyNumberFormat="1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49" fontId="3" fillId="0" borderId="28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/>
    </xf>
    <xf numFmtId="49" fontId="3" fillId="0" borderId="28" xfId="0" applyNumberFormat="1" applyFont="1" applyFill="1" applyBorder="1" applyAlignment="1">
      <alignment/>
    </xf>
    <xf numFmtId="49" fontId="3" fillId="0" borderId="28" xfId="0" applyNumberFormat="1" applyFont="1" applyFill="1" applyBorder="1" applyAlignment="1">
      <alignment horizontal="centerContinuous"/>
    </xf>
    <xf numFmtId="49" fontId="3" fillId="0" borderId="29" xfId="0" applyNumberFormat="1" applyFont="1" applyFill="1" applyBorder="1" applyAlignment="1">
      <alignment horizontal="centerContinuous"/>
    </xf>
    <xf numFmtId="0" fontId="0" fillId="0" borderId="0" xfId="0" applyFill="1" applyAlignment="1">
      <alignment horizontal="left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top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/>
    </xf>
    <xf numFmtId="4" fontId="3" fillId="0" borderId="3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6" fillId="0" borderId="34" xfId="0" applyFont="1" applyFill="1" applyBorder="1" applyAlignment="1">
      <alignment horizontal="left" wrapText="1"/>
    </xf>
    <xf numFmtId="2" fontId="6" fillId="0" borderId="24" xfId="0" applyNumberFormat="1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left" wrapText="1"/>
    </xf>
    <xf numFmtId="49" fontId="3" fillId="0" borderId="36" xfId="0" applyNumberFormat="1" applyFont="1" applyFill="1" applyBorder="1" applyAlignment="1">
      <alignment horizontal="center" wrapText="1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left" wrapText="1"/>
    </xf>
    <xf numFmtId="49" fontId="3" fillId="0" borderId="37" xfId="0" applyNumberFormat="1" applyFont="1" applyFill="1" applyBorder="1" applyAlignment="1">
      <alignment horizontal="center"/>
    </xf>
    <xf numFmtId="49" fontId="3" fillId="0" borderId="38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left" wrapText="1"/>
    </xf>
    <xf numFmtId="49" fontId="3" fillId="0" borderId="41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/>
    </xf>
    <xf numFmtId="49" fontId="3" fillId="0" borderId="4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167" fontId="3" fillId="0" borderId="2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6" fillId="0" borderId="2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3" fillId="0" borderId="25" xfId="0" applyFont="1" applyFill="1" applyBorder="1" applyAlignment="1">
      <alignment horizontal="left" wrapText="1"/>
    </xf>
    <xf numFmtId="4" fontId="3" fillId="0" borderId="23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4" fontId="3" fillId="0" borderId="39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0" fontId="3" fillId="0" borderId="39" xfId="0" applyFont="1" applyFill="1" applyBorder="1" applyAlignment="1">
      <alignment horizontal="left" wrapText="1"/>
    </xf>
    <xf numFmtId="0" fontId="6" fillId="33" borderId="44" xfId="0" applyFont="1" applyFill="1" applyBorder="1" applyAlignment="1">
      <alignment horizontal="left" wrapText="1"/>
    </xf>
    <xf numFmtId="49" fontId="6" fillId="33" borderId="21" xfId="0" applyNumberFormat="1" applyFont="1" applyFill="1" applyBorder="1" applyAlignment="1">
      <alignment horizontal="center" wrapText="1"/>
    </xf>
    <xf numFmtId="49" fontId="6" fillId="33" borderId="22" xfId="0" applyNumberFormat="1" applyFont="1" applyFill="1" applyBorder="1" applyAlignment="1">
      <alignment horizontal="center" wrapText="1"/>
    </xf>
    <xf numFmtId="4" fontId="6" fillId="33" borderId="23" xfId="0" applyNumberFormat="1" applyFont="1" applyFill="1" applyBorder="1" applyAlignment="1">
      <alignment horizontal="center"/>
    </xf>
    <xf numFmtId="4" fontId="6" fillId="33" borderId="24" xfId="0" applyNumberFormat="1" applyFont="1" applyFill="1" applyBorder="1" applyAlignment="1">
      <alignment horizontal="center"/>
    </xf>
    <xf numFmtId="49" fontId="6" fillId="33" borderId="26" xfId="0" applyNumberFormat="1" applyFont="1" applyFill="1" applyBorder="1" applyAlignment="1">
      <alignment horizontal="center" wrapText="1"/>
    </xf>
    <xf numFmtId="0" fontId="6" fillId="33" borderId="25" xfId="0" applyFont="1" applyFill="1" applyBorder="1" applyAlignment="1">
      <alignment horizontal="left" wrapText="1"/>
    </xf>
    <xf numFmtId="4" fontId="3" fillId="33" borderId="24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3" fillId="33" borderId="26" xfId="0" applyNumberFormat="1" applyFont="1" applyFill="1" applyBorder="1" applyAlignment="1">
      <alignment horizontal="left" wrapText="1"/>
    </xf>
    <xf numFmtId="4" fontId="6" fillId="33" borderId="32" xfId="0" applyNumberFormat="1" applyFont="1" applyFill="1" applyBorder="1" applyAlignment="1">
      <alignment horizontal="center"/>
    </xf>
    <xf numFmtId="4" fontId="8" fillId="0" borderId="39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left" wrapText="1"/>
    </xf>
    <xf numFmtId="0" fontId="3" fillId="0" borderId="45" xfId="0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shrinkToFit="1"/>
    </xf>
    <xf numFmtId="4" fontId="3" fillId="34" borderId="24" xfId="0" applyNumberFormat="1" applyFont="1" applyFill="1" applyBorder="1" applyAlignment="1">
      <alignment horizontal="center"/>
    </xf>
    <xf numFmtId="4" fontId="3" fillId="34" borderId="23" xfId="0" applyNumberFormat="1" applyFont="1" applyFill="1" applyBorder="1" applyAlignment="1">
      <alignment horizontal="center"/>
    </xf>
    <xf numFmtId="4" fontId="3" fillId="34" borderId="11" xfId="0" applyNumberFormat="1" applyFont="1" applyFill="1" applyBorder="1" applyAlignment="1">
      <alignment horizontal="center"/>
    </xf>
    <xf numFmtId="4" fontId="3" fillId="34" borderId="39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left"/>
    </xf>
    <xf numFmtId="4" fontId="3" fillId="34" borderId="0" xfId="0" applyNumberFormat="1" applyFont="1" applyFill="1" applyAlignment="1">
      <alignment horizontal="center" shrinkToFit="1"/>
    </xf>
    <xf numFmtId="4" fontId="3" fillId="34" borderId="39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4" fontId="9" fillId="0" borderId="23" xfId="0" applyNumberFormat="1" applyFont="1" applyFill="1" applyBorder="1" applyAlignment="1">
      <alignment horizontal="center"/>
    </xf>
    <xf numFmtId="4" fontId="3" fillId="34" borderId="23" xfId="0" applyNumberFormat="1" applyFont="1" applyFill="1" applyBorder="1" applyAlignment="1">
      <alignment horizontal="center"/>
    </xf>
    <xf numFmtId="4" fontId="8" fillId="34" borderId="39" xfId="0" applyNumberFormat="1" applyFont="1" applyFill="1" applyBorder="1" applyAlignment="1">
      <alignment horizontal="center"/>
    </xf>
    <xf numFmtId="49" fontId="3" fillId="34" borderId="0" xfId="0" applyNumberFormat="1" applyFont="1" applyFill="1" applyAlignment="1">
      <alignment/>
    </xf>
    <xf numFmtId="49" fontId="0" fillId="34" borderId="10" xfId="0" applyNumberFormat="1" applyFill="1" applyBorder="1" applyAlignment="1">
      <alignment/>
    </xf>
    <xf numFmtId="49" fontId="3" fillId="34" borderId="16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/>
    </xf>
    <xf numFmtId="4" fontId="6" fillId="34" borderId="23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49" fontId="3" fillId="34" borderId="0" xfId="0" applyNumberFormat="1" applyFont="1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 horizontal="center"/>
    </xf>
    <xf numFmtId="167" fontId="3" fillId="34" borderId="23" xfId="0" applyNumberFormat="1" applyFont="1" applyFill="1" applyBorder="1" applyAlignment="1">
      <alignment horizontal="center"/>
    </xf>
    <xf numFmtId="49" fontId="3" fillId="34" borderId="23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/>
    </xf>
    <xf numFmtId="2" fontId="3" fillId="34" borderId="17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2" fontId="3" fillId="34" borderId="23" xfId="0" applyNumberFormat="1" applyFont="1" applyFill="1" applyBorder="1" applyAlignment="1">
      <alignment horizontal="center"/>
    </xf>
    <xf numFmtId="2" fontId="3" fillId="34" borderId="19" xfId="0" applyNumberFormat="1" applyFont="1" applyFill="1" applyBorder="1" applyAlignment="1">
      <alignment horizontal="center"/>
    </xf>
    <xf numFmtId="2" fontId="3" fillId="34" borderId="0" xfId="0" applyNumberFormat="1" applyFont="1" applyFill="1" applyBorder="1" applyAlignment="1">
      <alignment horizontal="center"/>
    </xf>
    <xf numFmtId="49" fontId="3" fillId="34" borderId="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/>
    </xf>
    <xf numFmtId="49" fontId="3" fillId="34" borderId="0" xfId="0" applyNumberFormat="1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49" fontId="0" fillId="34" borderId="0" xfId="0" applyNumberFormat="1" applyFill="1" applyBorder="1" applyAlignment="1">
      <alignment/>
    </xf>
    <xf numFmtId="49" fontId="0" fillId="34" borderId="0" xfId="0" applyNumberFormat="1" applyFill="1" applyAlignment="1">
      <alignment/>
    </xf>
    <xf numFmtId="0" fontId="4" fillId="34" borderId="0" xfId="0" applyFont="1" applyFill="1" applyBorder="1" applyAlignment="1">
      <alignment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/>
    </xf>
    <xf numFmtId="49" fontId="11" fillId="0" borderId="29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/>
    </xf>
    <xf numFmtId="49" fontId="13" fillId="0" borderId="11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1" fillId="0" borderId="27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right"/>
    </xf>
    <xf numFmtId="49" fontId="11" fillId="0" borderId="10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49" fontId="3" fillId="0" borderId="46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" fontId="6" fillId="33" borderId="47" xfId="0" applyNumberFormat="1" applyFont="1" applyFill="1" applyBorder="1" applyAlignment="1">
      <alignment horizontal="center"/>
    </xf>
    <xf numFmtId="4" fontId="3" fillId="0" borderId="47" xfId="0" applyNumberFormat="1" applyFont="1" applyFill="1" applyBorder="1" applyAlignment="1">
      <alignment horizontal="center"/>
    </xf>
    <xf numFmtId="4" fontId="3" fillId="0" borderId="47" xfId="0" applyNumberFormat="1" applyFont="1" applyFill="1" applyBorder="1" applyAlignment="1">
      <alignment horizontal="center"/>
    </xf>
    <xf numFmtId="4" fontId="6" fillId="0" borderId="47" xfId="0" applyNumberFormat="1" applyFont="1" applyFill="1" applyBorder="1" applyAlignment="1">
      <alignment horizontal="center"/>
    </xf>
    <xf numFmtId="4" fontId="3" fillId="34" borderId="47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5" fillId="33" borderId="47" xfId="0" applyNumberFormat="1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 horizontal="center"/>
    </xf>
    <xf numFmtId="4" fontId="3" fillId="33" borderId="48" xfId="0" applyNumberFormat="1" applyFont="1" applyFill="1" applyBorder="1" applyAlignment="1">
      <alignment horizontal="center"/>
    </xf>
    <xf numFmtId="4" fontId="6" fillId="33" borderId="39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/>
    </xf>
    <xf numFmtId="49" fontId="3" fillId="34" borderId="24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4" fontId="3" fillId="34" borderId="0" xfId="0" applyNumberFormat="1" applyFont="1" applyFill="1" applyBorder="1" applyAlignment="1">
      <alignment horizontal="center"/>
    </xf>
    <xf numFmtId="4" fontId="16" fillId="33" borderId="4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4" fontId="16" fillId="0" borderId="47" xfId="0" applyNumberFormat="1" applyFont="1" applyFill="1" applyBorder="1" applyAlignment="1">
      <alignment horizontal="center"/>
    </xf>
    <xf numFmtId="4" fontId="16" fillId="34" borderId="47" xfId="0" applyNumberFormat="1" applyFont="1" applyFill="1" applyBorder="1" applyAlignment="1">
      <alignment horizontal="center"/>
    </xf>
    <xf numFmtId="0" fontId="17" fillId="34" borderId="0" xfId="0" applyFont="1" applyFill="1" applyAlignment="1">
      <alignment/>
    </xf>
    <xf numFmtId="0" fontId="2" fillId="0" borderId="50" xfId="0" applyFont="1" applyFill="1" applyBorder="1" applyAlignment="1">
      <alignment vertical="center"/>
    </xf>
    <xf numFmtId="4" fontId="6" fillId="34" borderId="45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4" fontId="6" fillId="34" borderId="47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4" fontId="3" fillId="33" borderId="47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left" wrapText="1"/>
    </xf>
    <xf numFmtId="49" fontId="6" fillId="33" borderId="50" xfId="0" applyNumberFormat="1" applyFont="1" applyFill="1" applyBorder="1" applyAlignment="1">
      <alignment horizontal="center" wrapText="1"/>
    </xf>
    <xf numFmtId="4" fontId="6" fillId="33" borderId="50" xfId="0" applyNumberFormat="1" applyFont="1" applyFill="1" applyBorder="1" applyAlignment="1">
      <alignment horizontal="center"/>
    </xf>
    <xf numFmtId="0" fontId="3" fillId="0" borderId="50" xfId="0" applyFont="1" applyFill="1" applyBorder="1" applyAlignment="1">
      <alignment horizontal="left" wrapText="1" indent="2"/>
    </xf>
    <xf numFmtId="49" fontId="3" fillId="0" borderId="50" xfId="0" applyNumberFormat="1" applyFont="1" applyFill="1" applyBorder="1" applyAlignment="1">
      <alignment horizontal="center" wrapText="1"/>
    </xf>
    <xf numFmtId="4" fontId="3" fillId="34" borderId="50" xfId="0" applyNumberFormat="1" applyFont="1" applyFill="1" applyBorder="1" applyAlignment="1">
      <alignment horizontal="center"/>
    </xf>
    <xf numFmtId="4" fontId="6" fillId="34" borderId="50" xfId="0" applyNumberFormat="1" applyFont="1" applyFill="1" applyBorder="1" applyAlignment="1">
      <alignment horizontal="center"/>
    </xf>
    <xf numFmtId="4" fontId="3" fillId="0" borderId="50" xfId="0" applyNumberFormat="1" applyFont="1" applyFill="1" applyBorder="1" applyAlignment="1">
      <alignment horizontal="center"/>
    </xf>
    <xf numFmtId="0" fontId="6" fillId="33" borderId="50" xfId="0" applyFont="1" applyFill="1" applyBorder="1" applyAlignment="1">
      <alignment horizontal="left" vertical="center" wrapText="1"/>
    </xf>
    <xf numFmtId="0" fontId="3" fillId="33" borderId="50" xfId="0" applyFont="1" applyFill="1" applyBorder="1" applyAlignment="1">
      <alignment horizontal="left" vertical="center" wrapText="1"/>
    </xf>
    <xf numFmtId="49" fontId="6" fillId="33" borderId="50" xfId="0" applyNumberFormat="1" applyFont="1" applyFill="1" applyBorder="1" applyAlignment="1">
      <alignment horizontal="left" vertical="center"/>
    </xf>
    <xf numFmtId="4" fontId="6" fillId="33" borderId="50" xfId="0" applyNumberFormat="1" applyFont="1" applyFill="1" applyBorder="1" applyAlignment="1">
      <alignment horizontal="center" vertical="center"/>
    </xf>
    <xf numFmtId="4" fontId="3" fillId="33" borderId="50" xfId="0" applyNumberFormat="1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left" vertical="center" wrapText="1"/>
    </xf>
    <xf numFmtId="0" fontId="3" fillId="34" borderId="50" xfId="0" applyFont="1" applyFill="1" applyBorder="1" applyAlignment="1">
      <alignment horizontal="left" vertical="center" wrapText="1"/>
    </xf>
    <xf numFmtId="49" fontId="6" fillId="34" borderId="50" xfId="0" applyNumberFormat="1" applyFont="1" applyFill="1" applyBorder="1" applyAlignment="1">
      <alignment horizontal="left" vertical="center"/>
    </xf>
    <xf numFmtId="4" fontId="6" fillId="34" borderId="50" xfId="0" applyNumberFormat="1" applyFont="1" applyFill="1" applyBorder="1" applyAlignment="1">
      <alignment horizontal="center" vertical="center"/>
    </xf>
    <xf numFmtId="4" fontId="3" fillId="34" borderId="50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49" fontId="3" fillId="34" borderId="50" xfId="0" applyNumberFormat="1" applyFont="1" applyFill="1" applyBorder="1" applyAlignment="1">
      <alignment horizontal="left" vertical="center"/>
    </xf>
    <xf numFmtId="4" fontId="3" fillId="0" borderId="50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left" vertical="center" wrapText="1"/>
    </xf>
    <xf numFmtId="49" fontId="6" fillId="0" borderId="50" xfId="0" applyNumberFormat="1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left" vertical="center"/>
    </xf>
    <xf numFmtId="4" fontId="6" fillId="0" borderId="50" xfId="0" applyNumberFormat="1" applyFont="1" applyFill="1" applyBorder="1" applyAlignment="1">
      <alignment horizontal="center" vertical="center"/>
    </xf>
    <xf numFmtId="49" fontId="6" fillId="33" borderId="50" xfId="0" applyNumberFormat="1" applyFont="1" applyFill="1" applyBorder="1" applyAlignment="1">
      <alignment horizontal="left" vertical="center" wrapText="1"/>
    </xf>
    <xf numFmtId="49" fontId="6" fillId="34" borderId="50" xfId="0" applyNumberFormat="1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49" fontId="6" fillId="0" borderId="50" xfId="0" applyNumberFormat="1" applyFont="1" applyFill="1" applyBorder="1" applyAlignment="1">
      <alignment horizontal="left" vertical="center"/>
    </xf>
    <xf numFmtId="0" fontId="6" fillId="33" borderId="50" xfId="0" applyFont="1" applyFill="1" applyBorder="1" applyAlignment="1">
      <alignment vertical="center" wrapText="1"/>
    </xf>
    <xf numFmtId="49" fontId="6" fillId="33" borderId="50" xfId="0" applyNumberFormat="1" applyFont="1" applyFill="1" applyBorder="1" applyAlignment="1">
      <alignment horizontal="center" vertical="center" wrapText="1"/>
    </xf>
    <xf numFmtId="49" fontId="6" fillId="0" borderId="50" xfId="0" applyNumberFormat="1" applyFont="1" applyFill="1" applyBorder="1" applyAlignment="1">
      <alignment horizontal="right" vertical="center"/>
    </xf>
    <xf numFmtId="49" fontId="3" fillId="34" borderId="50" xfId="0" applyNumberFormat="1" applyFont="1" applyFill="1" applyBorder="1" applyAlignment="1">
      <alignment horizontal="left" vertical="center" wrapText="1"/>
    </xf>
    <xf numFmtId="49" fontId="6" fillId="34" borderId="50" xfId="0" applyNumberFormat="1" applyFont="1" applyFill="1" applyBorder="1" applyAlignment="1">
      <alignment horizontal="center" vertic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left" vertical="center" wrapText="1"/>
    </xf>
    <xf numFmtId="49" fontId="16" fillId="0" borderId="50" xfId="0" applyNumberFormat="1" applyFont="1" applyFill="1" applyBorder="1" applyAlignment="1">
      <alignment horizontal="center" vertical="center" wrapText="1"/>
    </xf>
    <xf numFmtId="49" fontId="16" fillId="0" borderId="50" xfId="0" applyNumberFormat="1" applyFont="1" applyFill="1" applyBorder="1" applyAlignment="1">
      <alignment horizontal="left" vertical="center"/>
    </xf>
    <xf numFmtId="4" fontId="16" fillId="0" borderId="50" xfId="0" applyNumberFormat="1" applyFont="1" applyFill="1" applyBorder="1" applyAlignment="1">
      <alignment horizontal="center" vertical="center"/>
    </xf>
    <xf numFmtId="49" fontId="3" fillId="33" borderId="50" xfId="0" applyNumberFormat="1" applyFont="1" applyFill="1" applyBorder="1" applyAlignment="1">
      <alignment horizontal="left" vertical="center" wrapText="1"/>
    </xf>
    <xf numFmtId="4" fontId="6" fillId="33" borderId="50" xfId="0" applyNumberFormat="1" applyFont="1" applyFill="1" applyBorder="1" applyAlignment="1">
      <alignment horizontal="center" vertical="center" wrapText="1"/>
    </xf>
    <xf numFmtId="4" fontId="6" fillId="34" borderId="50" xfId="0" applyNumberFormat="1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left" vertical="center" wrapText="1"/>
    </xf>
    <xf numFmtId="49" fontId="5" fillId="33" borderId="50" xfId="0" applyNumberFormat="1" applyFont="1" applyFill="1" applyBorder="1" applyAlignment="1">
      <alignment horizontal="left" vertical="center"/>
    </xf>
    <xf numFmtId="4" fontId="5" fillId="33" borderId="50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right" vertical="center"/>
    </xf>
    <xf numFmtId="49" fontId="3" fillId="0" borderId="50" xfId="0" applyNumberFormat="1" applyFont="1" applyFill="1" applyBorder="1" applyAlignment="1">
      <alignment horizontal="right" vertical="center"/>
    </xf>
    <xf numFmtId="4" fontId="3" fillId="34" borderId="50" xfId="0" applyNumberFormat="1" applyFont="1" applyFill="1" applyBorder="1" applyAlignment="1">
      <alignment horizontal="center" vertical="center"/>
    </xf>
    <xf numFmtId="4" fontId="3" fillId="0" borderId="50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left" vertical="center"/>
    </xf>
    <xf numFmtId="0" fontId="3" fillId="33" borderId="50" xfId="0" applyFont="1" applyFill="1" applyBorder="1" applyAlignment="1">
      <alignment horizontal="center" vertical="center" wrapText="1"/>
    </xf>
    <xf numFmtId="49" fontId="3" fillId="33" borderId="50" xfId="0" applyNumberFormat="1" applyFont="1" applyFill="1" applyBorder="1" applyAlignment="1">
      <alignment horizontal="center" vertical="center"/>
    </xf>
    <xf numFmtId="4" fontId="3" fillId="33" borderId="50" xfId="0" applyNumberFormat="1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33" borderId="0" xfId="0" applyFont="1" applyFill="1" applyAlignment="1">
      <alignment/>
    </xf>
    <xf numFmtId="0" fontId="18" fillId="0" borderId="25" xfId="0" applyFont="1" applyFill="1" applyBorder="1" applyAlignment="1">
      <alignment horizontal="left" wrapText="1"/>
    </xf>
    <xf numFmtId="49" fontId="18" fillId="0" borderId="26" xfId="0" applyNumberFormat="1" applyFont="1" applyFill="1" applyBorder="1" applyAlignment="1">
      <alignment horizontal="center" wrapText="1"/>
    </xf>
    <xf numFmtId="49" fontId="18" fillId="0" borderId="24" xfId="0" applyNumberFormat="1" applyFont="1" applyFill="1" applyBorder="1" applyAlignment="1">
      <alignment horizontal="center"/>
    </xf>
    <xf numFmtId="4" fontId="18" fillId="0" borderId="24" xfId="0" applyNumberFormat="1" applyFont="1" applyFill="1" applyBorder="1" applyAlignment="1">
      <alignment horizontal="center"/>
    </xf>
    <xf numFmtId="4" fontId="18" fillId="0" borderId="32" xfId="0" applyNumberFormat="1" applyFont="1" applyFill="1" applyBorder="1" applyAlignment="1">
      <alignment horizontal="center"/>
    </xf>
    <xf numFmtId="49" fontId="18" fillId="0" borderId="26" xfId="0" applyNumberFormat="1" applyFont="1" applyFill="1" applyBorder="1" applyAlignment="1">
      <alignment horizontal="left" wrapText="1"/>
    </xf>
    <xf numFmtId="4" fontId="18" fillId="34" borderId="23" xfId="0" applyNumberFormat="1" applyFont="1" applyFill="1" applyBorder="1" applyAlignment="1">
      <alignment horizontal="center"/>
    </xf>
    <xf numFmtId="4" fontId="3" fillId="0" borderId="32" xfId="0" applyNumberFormat="1" applyFont="1" applyFill="1" applyBorder="1" applyAlignment="1">
      <alignment horizontal="center"/>
    </xf>
    <xf numFmtId="49" fontId="18" fillId="0" borderId="25" xfId="0" applyNumberFormat="1" applyFont="1" applyFill="1" applyBorder="1" applyAlignment="1">
      <alignment horizontal="left" wrapText="1"/>
    </xf>
    <xf numFmtId="4" fontId="18" fillId="0" borderId="23" xfId="0" applyNumberFormat="1" applyFont="1" applyFill="1" applyBorder="1" applyAlignment="1">
      <alignment horizontal="center"/>
    </xf>
    <xf numFmtId="4" fontId="6" fillId="35" borderId="50" xfId="0" applyNumberFormat="1" applyFont="1" applyFill="1" applyBorder="1" applyAlignment="1">
      <alignment horizontal="center" vertical="center"/>
    </xf>
    <xf numFmtId="4" fontId="6" fillId="36" borderId="50" xfId="0" applyNumberFormat="1" applyFont="1" applyFill="1" applyBorder="1" applyAlignment="1">
      <alignment horizontal="center" vertical="center"/>
    </xf>
    <xf numFmtId="4" fontId="6" fillId="36" borderId="50" xfId="0" applyNumberFormat="1" applyFont="1" applyFill="1" applyBorder="1" applyAlignment="1">
      <alignment horizontal="center"/>
    </xf>
    <xf numFmtId="4" fontId="18" fillId="35" borderId="23" xfId="0" applyNumberFormat="1" applyFont="1" applyFill="1" applyBorder="1" applyAlignment="1">
      <alignment horizontal="center"/>
    </xf>
    <xf numFmtId="4" fontId="3" fillId="34" borderId="5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right" vertical="top" wrapText="1"/>
    </xf>
    <xf numFmtId="49" fontId="12" fillId="0" borderId="0" xfId="0" applyNumberFormat="1" applyFont="1" applyAlignment="1">
      <alignment horizontal="right" vertical="top"/>
    </xf>
    <xf numFmtId="49" fontId="11" fillId="0" borderId="0" xfId="0" applyNumberFormat="1" applyFont="1" applyAlignment="1">
      <alignment horizontal="left"/>
    </xf>
    <xf numFmtId="49" fontId="14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29"/>
  <sheetViews>
    <sheetView showGridLines="0" tabSelected="1" zoomScalePageLayoutView="0" workbookViewId="0" topLeftCell="A8">
      <selection activeCell="D63" sqref="D63"/>
    </sheetView>
  </sheetViews>
  <sheetFormatPr defaultColWidth="9.00390625" defaultRowHeight="12.75"/>
  <cols>
    <col min="1" max="1" width="33.875" style="52" customWidth="1"/>
    <col min="2" max="2" width="4.625" style="52" customWidth="1"/>
    <col min="3" max="3" width="22.875" style="52" customWidth="1"/>
    <col min="4" max="4" width="14.375" style="67" customWidth="1"/>
    <col min="5" max="5" width="14.125" style="186" customWidth="1"/>
    <col min="6" max="6" width="13.375" style="67" hidden="1" customWidth="1"/>
    <col min="7" max="7" width="14.125" style="1" customWidth="1"/>
    <col min="8" max="16384" width="9.125" style="1" customWidth="1"/>
  </cols>
  <sheetData>
    <row r="1" spans="1:7" ht="56.25" customHeight="1">
      <c r="A1" s="194"/>
      <c r="B1" s="319" t="s">
        <v>246</v>
      </c>
      <c r="C1" s="320"/>
      <c r="D1" s="320"/>
      <c r="E1" s="320"/>
      <c r="F1" s="320"/>
      <c r="G1" s="320"/>
    </row>
    <row r="2" spans="1:7" ht="13.5" customHeight="1" thickBot="1">
      <c r="A2" s="312" t="s">
        <v>247</v>
      </c>
      <c r="B2" s="312"/>
      <c r="C2" s="312"/>
      <c r="D2" s="312"/>
      <c r="E2" s="221"/>
      <c r="F2" s="196"/>
      <c r="G2" s="197" t="s">
        <v>6</v>
      </c>
    </row>
    <row r="3" spans="1:7" ht="13.5" customHeight="1">
      <c r="A3" s="194"/>
      <c r="B3" s="194"/>
      <c r="C3" s="194"/>
      <c r="D3" s="194"/>
      <c r="E3" s="195" t="s">
        <v>248</v>
      </c>
      <c r="F3" s="195" t="s">
        <v>248</v>
      </c>
      <c r="G3" s="199" t="s">
        <v>249</v>
      </c>
    </row>
    <row r="4" spans="1:7" ht="13.5" customHeight="1">
      <c r="A4" s="194"/>
      <c r="B4" s="194"/>
      <c r="C4" s="201"/>
      <c r="D4" s="201"/>
      <c r="E4" s="200" t="s">
        <v>250</v>
      </c>
      <c r="F4" s="200" t="s">
        <v>250</v>
      </c>
      <c r="G4" s="202" t="s">
        <v>445</v>
      </c>
    </row>
    <row r="5" spans="1:7" ht="13.5" customHeight="1">
      <c r="A5" s="194" t="s">
        <v>251</v>
      </c>
      <c r="B5" s="194"/>
      <c r="C5" s="194"/>
      <c r="D5" s="194"/>
      <c r="E5" s="200" t="s">
        <v>252</v>
      </c>
      <c r="F5" s="200" t="s">
        <v>252</v>
      </c>
      <c r="G5" s="46" t="s">
        <v>97</v>
      </c>
    </row>
    <row r="6" spans="1:7" ht="13.5" customHeight="1">
      <c r="A6" s="194" t="s">
        <v>253</v>
      </c>
      <c r="B6" s="220"/>
      <c r="C6" s="220"/>
      <c r="D6" s="220"/>
      <c r="E6" s="200" t="s">
        <v>254</v>
      </c>
      <c r="F6" s="200" t="s">
        <v>254</v>
      </c>
      <c r="G6" s="202"/>
    </row>
    <row r="7" spans="1:7" ht="13.5" customHeight="1">
      <c r="A7" s="190" t="s">
        <v>265</v>
      </c>
      <c r="B7" s="190"/>
      <c r="C7" s="190"/>
      <c r="D7" s="190"/>
      <c r="E7" s="200" t="s">
        <v>255</v>
      </c>
      <c r="F7" s="200" t="s">
        <v>255</v>
      </c>
      <c r="G7" s="46" t="s">
        <v>96</v>
      </c>
    </row>
    <row r="8" spans="1:7" ht="13.5" customHeight="1">
      <c r="A8" s="190" t="s">
        <v>256</v>
      </c>
      <c r="B8" s="190"/>
      <c r="C8" s="194"/>
      <c r="D8" s="194"/>
      <c r="E8" s="194"/>
      <c r="F8" s="198"/>
      <c r="G8" s="202"/>
    </row>
    <row r="9" spans="1:7" ht="13.5" customHeight="1" thickBot="1">
      <c r="A9" s="321" t="s">
        <v>257</v>
      </c>
      <c r="B9" s="321"/>
      <c r="C9" s="194"/>
      <c r="D9" s="194"/>
      <c r="E9" s="194"/>
      <c r="F9" s="198"/>
      <c r="G9" s="191" t="s">
        <v>0</v>
      </c>
    </row>
    <row r="10" spans="1:7" ht="13.5" customHeight="1">
      <c r="A10" s="322"/>
      <c r="B10" s="322"/>
      <c r="C10" s="322"/>
      <c r="D10" s="322"/>
      <c r="E10" s="322"/>
      <c r="F10" s="322"/>
      <c r="G10" s="322"/>
    </row>
    <row r="11" spans="2:7" ht="14.25" customHeight="1">
      <c r="B11" s="2"/>
      <c r="C11" s="2" t="s">
        <v>263</v>
      </c>
      <c r="D11" s="4"/>
      <c r="E11" s="160"/>
      <c r="F11" s="4"/>
      <c r="G11" s="5"/>
    </row>
    <row r="12" spans="1:7" ht="5.25" customHeight="1">
      <c r="A12" s="6"/>
      <c r="B12" s="6"/>
      <c r="C12" s="7"/>
      <c r="D12" s="8"/>
      <c r="E12" s="161"/>
      <c r="F12" s="109"/>
      <c r="G12" s="9"/>
    </row>
    <row r="13" spans="1:7" ht="12.75" customHeight="1">
      <c r="A13" s="10"/>
      <c r="B13" s="11"/>
      <c r="C13" s="15"/>
      <c r="D13" s="12"/>
      <c r="E13" s="313" t="s">
        <v>16</v>
      </c>
      <c r="F13" s="18"/>
      <c r="G13" s="14"/>
    </row>
    <row r="14" spans="1:7" ht="9.75" customHeight="1">
      <c r="A14" s="11"/>
      <c r="B14" s="11" t="s">
        <v>25</v>
      </c>
      <c r="C14" s="11"/>
      <c r="D14" s="12" t="s">
        <v>87</v>
      </c>
      <c r="E14" s="314"/>
      <c r="F14" s="12"/>
      <c r="G14" s="20" t="s">
        <v>4</v>
      </c>
    </row>
    <row r="15" spans="1:7" ht="9.75" customHeight="1">
      <c r="A15" s="11" t="s">
        <v>7</v>
      </c>
      <c r="B15" s="11" t="s">
        <v>26</v>
      </c>
      <c r="C15" s="15" t="s">
        <v>9</v>
      </c>
      <c r="D15" s="12" t="s">
        <v>88</v>
      </c>
      <c r="E15" s="314"/>
      <c r="F15" s="12" t="s">
        <v>16</v>
      </c>
      <c r="G15" s="20" t="s">
        <v>5</v>
      </c>
    </row>
    <row r="16" spans="1:7" ht="9.75" customHeight="1">
      <c r="A16" s="10"/>
      <c r="B16" s="11" t="s">
        <v>27</v>
      </c>
      <c r="C16" s="11"/>
      <c r="D16" s="12" t="s">
        <v>5</v>
      </c>
      <c r="E16" s="314"/>
      <c r="F16" s="12"/>
      <c r="G16" s="20"/>
    </row>
    <row r="17" spans="1:7" ht="9.75" customHeight="1">
      <c r="A17" s="10"/>
      <c r="B17" s="11"/>
      <c r="C17" s="11"/>
      <c r="D17" s="12"/>
      <c r="E17" s="315"/>
      <c r="F17" s="204"/>
      <c r="G17" s="20"/>
    </row>
    <row r="18" spans="1:7" ht="9.75" customHeight="1" thickBot="1">
      <c r="A18" s="21">
        <v>1</v>
      </c>
      <c r="B18" s="22">
        <v>2</v>
      </c>
      <c r="C18" s="22">
        <v>3</v>
      </c>
      <c r="D18" s="23" t="s">
        <v>2</v>
      </c>
      <c r="E18" s="164" t="s">
        <v>3</v>
      </c>
      <c r="F18" s="219" t="s">
        <v>19</v>
      </c>
      <c r="G18" s="216" t="s">
        <v>20</v>
      </c>
    </row>
    <row r="19" spans="1:115" s="156" customFormat="1" ht="15.75" customHeight="1">
      <c r="A19" s="127" t="s">
        <v>24</v>
      </c>
      <c r="B19" s="128" t="s">
        <v>36</v>
      </c>
      <c r="C19" s="129" t="s">
        <v>55</v>
      </c>
      <c r="D19" s="130">
        <f>D21+D64</f>
        <v>30120632</v>
      </c>
      <c r="E19" s="130">
        <f>E21+E64</f>
        <v>10156418.16</v>
      </c>
      <c r="F19" s="131">
        <f>E19</f>
        <v>10156418.16</v>
      </c>
      <c r="G19" s="215">
        <f>D19-E19</f>
        <v>19964213.84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</row>
    <row r="20" spans="1:7" ht="15.75" customHeight="1" thickBot="1">
      <c r="A20" s="31" t="s">
        <v>8</v>
      </c>
      <c r="B20" s="32"/>
      <c r="C20" s="33"/>
      <c r="D20" s="158"/>
      <c r="E20" s="158"/>
      <c r="F20" s="35"/>
      <c r="G20" s="58"/>
    </row>
    <row r="21" spans="1:115" s="156" customFormat="1" ht="15.75" customHeight="1" thickBot="1">
      <c r="A21" s="133" t="s">
        <v>98</v>
      </c>
      <c r="B21" s="132"/>
      <c r="C21" s="135"/>
      <c r="D21" s="130">
        <f>D22+D35+D41+D44+D47+D48+D49+D53+D58</f>
        <v>2473000</v>
      </c>
      <c r="E21" s="130">
        <f>SUM(E23:E63)</f>
        <v>711183.36</v>
      </c>
      <c r="F21" s="131">
        <f aca="true" t="shared" si="0" ref="F21:F55">E21</f>
        <v>711183.36</v>
      </c>
      <c r="G21" s="137">
        <f aca="true" t="shared" si="1" ref="G21:G55">D21-E21</f>
        <v>1761816.6400000001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</row>
    <row r="22" spans="1:115" s="296" customFormat="1" ht="15.75" customHeight="1" thickBot="1">
      <c r="A22" s="297" t="s">
        <v>166</v>
      </c>
      <c r="B22" s="298"/>
      <c r="C22" s="299" t="s">
        <v>437</v>
      </c>
      <c r="D22" s="306">
        <v>1700000</v>
      </c>
      <c r="E22" s="306"/>
      <c r="F22" s="300"/>
      <c r="G22" s="301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95"/>
      <c r="AU22" s="295"/>
      <c r="AV22" s="295"/>
      <c r="AW22" s="295"/>
      <c r="AX22" s="295"/>
      <c r="AY22" s="295"/>
      <c r="AZ22" s="295"/>
      <c r="BA22" s="295"/>
      <c r="BB22" s="295"/>
      <c r="BC22" s="295"/>
      <c r="BD22" s="295"/>
      <c r="BE22" s="295"/>
      <c r="BF22" s="295"/>
      <c r="BG22" s="295"/>
      <c r="BH22" s="295"/>
      <c r="BI22" s="295"/>
      <c r="BJ22" s="295"/>
      <c r="BK22" s="295"/>
      <c r="BL22" s="295"/>
      <c r="BM22" s="295"/>
      <c r="BN22" s="295"/>
      <c r="BO22" s="295"/>
      <c r="BP22" s="295"/>
      <c r="BQ22" s="295"/>
      <c r="BR22" s="295"/>
      <c r="BS22" s="295"/>
      <c r="BT22" s="295"/>
      <c r="BU22" s="295"/>
      <c r="BV22" s="295"/>
      <c r="BW22" s="295"/>
      <c r="BX22" s="295"/>
      <c r="BY22" s="295"/>
      <c r="BZ22" s="295"/>
      <c r="CA22" s="295"/>
      <c r="CB22" s="295"/>
      <c r="CC22" s="295"/>
      <c r="CD22" s="295"/>
      <c r="CE22" s="295"/>
      <c r="CF22" s="295"/>
      <c r="CG22" s="295"/>
      <c r="CH22" s="295"/>
      <c r="CI22" s="295"/>
      <c r="CJ22" s="295"/>
      <c r="CK22" s="295"/>
      <c r="CL22" s="295"/>
      <c r="CM22" s="295"/>
      <c r="CN22" s="295"/>
      <c r="CO22" s="295"/>
      <c r="CP22" s="295"/>
      <c r="CQ22" s="295"/>
      <c r="CR22" s="295"/>
      <c r="CS22" s="295"/>
      <c r="CT22" s="295"/>
      <c r="CU22" s="295"/>
      <c r="CV22" s="295"/>
      <c r="CW22" s="295"/>
      <c r="CX22" s="295"/>
      <c r="CY22" s="295"/>
      <c r="CZ22" s="295"/>
      <c r="DA22" s="295"/>
      <c r="DB22" s="295"/>
      <c r="DC22" s="295"/>
      <c r="DD22" s="295"/>
      <c r="DE22" s="295"/>
      <c r="DF22" s="295"/>
      <c r="DG22" s="295"/>
      <c r="DH22" s="295"/>
      <c r="DI22" s="295"/>
      <c r="DJ22" s="295"/>
      <c r="DK22" s="295"/>
    </row>
    <row r="23" spans="1:7" ht="15.75" customHeight="1" thickBot="1">
      <c r="A23" s="116" t="s">
        <v>166</v>
      </c>
      <c r="B23" s="32"/>
      <c r="C23" s="59" t="s">
        <v>204</v>
      </c>
      <c r="D23" s="159"/>
      <c r="E23" s="149">
        <v>311453</v>
      </c>
      <c r="F23" s="29">
        <f t="shared" si="0"/>
        <v>311453</v>
      </c>
      <c r="G23" s="57">
        <f t="shared" si="1"/>
        <v>-311453</v>
      </c>
    </row>
    <row r="24" spans="1:7" ht="15.75" customHeight="1" thickBot="1">
      <c r="A24" s="116" t="s">
        <v>166</v>
      </c>
      <c r="B24" s="32"/>
      <c r="C24" s="59" t="s">
        <v>205</v>
      </c>
      <c r="D24" s="158"/>
      <c r="E24" s="158"/>
      <c r="F24" s="29">
        <f t="shared" si="0"/>
        <v>0</v>
      </c>
      <c r="G24" s="57">
        <f t="shared" si="1"/>
        <v>0</v>
      </c>
    </row>
    <row r="25" spans="1:7" ht="15.75" customHeight="1" thickBot="1">
      <c r="A25" s="116" t="s">
        <v>166</v>
      </c>
      <c r="B25" s="32"/>
      <c r="C25" s="59" t="s">
        <v>239</v>
      </c>
      <c r="D25" s="158"/>
      <c r="E25" s="158"/>
      <c r="F25" s="29">
        <f t="shared" si="0"/>
        <v>0</v>
      </c>
      <c r="G25" s="57">
        <f t="shared" si="1"/>
        <v>0</v>
      </c>
    </row>
    <row r="26" spans="1:7" ht="15.75" customHeight="1" thickBot="1">
      <c r="A26" s="116" t="s">
        <v>166</v>
      </c>
      <c r="B26" s="32"/>
      <c r="C26" s="59" t="s">
        <v>226</v>
      </c>
      <c r="D26" s="158"/>
      <c r="E26" s="158"/>
      <c r="F26" s="29">
        <f t="shared" si="0"/>
        <v>0</v>
      </c>
      <c r="G26" s="57">
        <f t="shared" si="1"/>
        <v>0</v>
      </c>
    </row>
    <row r="27" spans="1:7" ht="15.75" customHeight="1" thickBot="1">
      <c r="A27" s="116" t="s">
        <v>166</v>
      </c>
      <c r="B27" s="32"/>
      <c r="C27" s="59" t="s">
        <v>227</v>
      </c>
      <c r="D27" s="158"/>
      <c r="E27" s="158"/>
      <c r="F27" s="29">
        <f t="shared" si="0"/>
        <v>0</v>
      </c>
      <c r="G27" s="57">
        <f t="shared" si="1"/>
        <v>0</v>
      </c>
    </row>
    <row r="28" spans="1:7" ht="26.25" customHeight="1" thickBot="1">
      <c r="A28" s="116" t="s">
        <v>216</v>
      </c>
      <c r="B28" s="32"/>
      <c r="C28" s="59" t="s">
        <v>215</v>
      </c>
      <c r="D28" s="158"/>
      <c r="E28" s="158"/>
      <c r="F28" s="29">
        <f t="shared" si="0"/>
        <v>0</v>
      </c>
      <c r="G28" s="57">
        <f t="shared" si="1"/>
        <v>0</v>
      </c>
    </row>
    <row r="29" spans="1:7" ht="31.5" customHeight="1" thickBot="1">
      <c r="A29" s="116" t="s">
        <v>216</v>
      </c>
      <c r="B29" s="32"/>
      <c r="C29" s="59" t="s">
        <v>206</v>
      </c>
      <c r="D29" s="158"/>
      <c r="E29" s="158"/>
      <c r="F29" s="29">
        <f t="shared" si="0"/>
        <v>0</v>
      </c>
      <c r="G29" s="57">
        <f t="shared" si="1"/>
        <v>0</v>
      </c>
    </row>
    <row r="30" spans="1:7" ht="31.5" customHeight="1" thickBot="1">
      <c r="A30" s="116" t="s">
        <v>216</v>
      </c>
      <c r="B30" s="32"/>
      <c r="C30" s="59" t="s">
        <v>217</v>
      </c>
      <c r="D30" s="158"/>
      <c r="E30" s="158"/>
      <c r="F30" s="29">
        <f t="shared" si="0"/>
        <v>0</v>
      </c>
      <c r="G30" s="57">
        <f t="shared" si="1"/>
        <v>0</v>
      </c>
    </row>
    <row r="31" spans="1:7" ht="27.75" customHeight="1" thickBot="1">
      <c r="A31" s="116" t="s">
        <v>167</v>
      </c>
      <c r="B31" s="32"/>
      <c r="C31" s="59" t="s">
        <v>169</v>
      </c>
      <c r="D31" s="158"/>
      <c r="E31" s="158"/>
      <c r="F31" s="29">
        <f t="shared" si="0"/>
        <v>0</v>
      </c>
      <c r="G31" s="57">
        <f t="shared" si="1"/>
        <v>0</v>
      </c>
    </row>
    <row r="32" spans="1:7" ht="15.75" customHeight="1" thickBot="1">
      <c r="A32" s="116" t="s">
        <v>171</v>
      </c>
      <c r="B32" s="32"/>
      <c r="C32" s="59" t="s">
        <v>172</v>
      </c>
      <c r="D32" s="158"/>
      <c r="E32" s="158"/>
      <c r="F32" s="29">
        <f t="shared" si="0"/>
        <v>0</v>
      </c>
      <c r="G32" s="57">
        <f t="shared" si="1"/>
        <v>0</v>
      </c>
    </row>
    <row r="33" spans="1:7" ht="15.75" customHeight="1" thickBot="1">
      <c r="A33" s="116" t="s">
        <v>171</v>
      </c>
      <c r="B33" s="32"/>
      <c r="C33" s="59" t="s">
        <v>173</v>
      </c>
      <c r="D33" s="158"/>
      <c r="E33" s="158"/>
      <c r="F33" s="29">
        <f t="shared" si="0"/>
        <v>0</v>
      </c>
      <c r="G33" s="57">
        <f t="shared" si="1"/>
        <v>0</v>
      </c>
    </row>
    <row r="34" spans="1:7" ht="15.75" customHeight="1" thickBot="1">
      <c r="A34" s="116" t="s">
        <v>171</v>
      </c>
      <c r="B34" s="32"/>
      <c r="C34" s="59" t="s">
        <v>170</v>
      </c>
      <c r="D34" s="159"/>
      <c r="E34" s="149"/>
      <c r="F34" s="29">
        <f t="shared" si="0"/>
        <v>0</v>
      </c>
      <c r="G34" s="57">
        <f t="shared" si="1"/>
        <v>0</v>
      </c>
    </row>
    <row r="35" spans="1:7" s="295" customFormat="1" ht="15.75" customHeight="1" thickBot="1">
      <c r="A35" s="297" t="s">
        <v>134</v>
      </c>
      <c r="B35" s="302"/>
      <c r="C35" s="299" t="s">
        <v>442</v>
      </c>
      <c r="D35" s="310">
        <v>7000</v>
      </c>
      <c r="E35" s="303"/>
      <c r="F35" s="300">
        <f t="shared" si="0"/>
        <v>0</v>
      </c>
      <c r="G35" s="301">
        <f>D35-E35</f>
        <v>7000</v>
      </c>
    </row>
    <row r="36" spans="1:7" ht="15.75" customHeight="1" thickBot="1">
      <c r="A36" s="116" t="s">
        <v>134</v>
      </c>
      <c r="B36" s="36"/>
      <c r="C36" s="59" t="s">
        <v>142</v>
      </c>
      <c r="D36" s="158"/>
      <c r="E36" s="158">
        <v>-414.14</v>
      </c>
      <c r="F36" s="29">
        <f t="shared" si="0"/>
        <v>-414.14</v>
      </c>
      <c r="G36" s="57">
        <f t="shared" si="1"/>
        <v>414.14</v>
      </c>
    </row>
    <row r="37" spans="1:7" ht="15.75" customHeight="1" thickBot="1">
      <c r="A37" s="116" t="s">
        <v>134</v>
      </c>
      <c r="B37" s="36"/>
      <c r="C37" s="59" t="s">
        <v>141</v>
      </c>
      <c r="D37" s="158"/>
      <c r="E37" s="158">
        <v>0.98</v>
      </c>
      <c r="F37" s="29">
        <f t="shared" si="0"/>
        <v>0.98</v>
      </c>
      <c r="G37" s="57">
        <f t="shared" si="1"/>
        <v>-0.98</v>
      </c>
    </row>
    <row r="38" spans="1:7" ht="15.75" customHeight="1" thickBot="1">
      <c r="A38" s="116" t="s">
        <v>134</v>
      </c>
      <c r="B38" s="36"/>
      <c r="C38" s="59" t="s">
        <v>151</v>
      </c>
      <c r="D38" s="158"/>
      <c r="E38" s="158"/>
      <c r="F38" s="29">
        <f t="shared" si="0"/>
        <v>0</v>
      </c>
      <c r="G38" s="57">
        <f t="shared" si="1"/>
        <v>0</v>
      </c>
    </row>
    <row r="39" spans="1:7" ht="15.75" customHeight="1" thickBot="1">
      <c r="A39" s="116" t="s">
        <v>135</v>
      </c>
      <c r="B39" s="36"/>
      <c r="C39" s="59" t="s">
        <v>143</v>
      </c>
      <c r="D39" s="34"/>
      <c r="E39" s="34"/>
      <c r="F39" s="29">
        <f t="shared" si="0"/>
        <v>0</v>
      </c>
      <c r="G39" s="57">
        <f t="shared" si="1"/>
        <v>0</v>
      </c>
    </row>
    <row r="40" spans="1:7" s="119" customFormat="1" ht="15.75" customHeight="1" thickBot="1">
      <c r="A40" s="116" t="s">
        <v>135</v>
      </c>
      <c r="B40" s="36"/>
      <c r="C40" s="139" t="s">
        <v>144</v>
      </c>
      <c r="D40" s="117"/>
      <c r="E40" s="117"/>
      <c r="F40" s="118">
        <f t="shared" si="0"/>
        <v>0</v>
      </c>
      <c r="G40" s="304">
        <f t="shared" si="1"/>
        <v>0</v>
      </c>
    </row>
    <row r="41" spans="1:7" s="295" customFormat="1" ht="15.75" customHeight="1" thickBot="1">
      <c r="A41" s="297" t="s">
        <v>99</v>
      </c>
      <c r="B41" s="302"/>
      <c r="C41" s="299" t="s">
        <v>443</v>
      </c>
      <c r="D41" s="310">
        <v>65000</v>
      </c>
      <c r="E41" s="303"/>
      <c r="F41" s="300">
        <f t="shared" si="0"/>
        <v>0</v>
      </c>
      <c r="G41" s="301">
        <f>D41-E41</f>
        <v>65000</v>
      </c>
    </row>
    <row r="42" spans="1:7" s="119" customFormat="1" ht="15.75" customHeight="1" thickBot="1">
      <c r="A42" s="116" t="s">
        <v>99</v>
      </c>
      <c r="B42" s="36"/>
      <c r="C42" s="139" t="s">
        <v>145</v>
      </c>
      <c r="D42" s="150"/>
      <c r="E42" s="150">
        <v>-2133.51</v>
      </c>
      <c r="F42" s="118">
        <f t="shared" si="0"/>
        <v>-2133.51</v>
      </c>
      <c r="G42" s="304">
        <f t="shared" si="1"/>
        <v>2133.51</v>
      </c>
    </row>
    <row r="43" spans="1:7" ht="15.75" customHeight="1" thickBot="1">
      <c r="A43" s="116" t="s">
        <v>99</v>
      </c>
      <c r="B43" s="36"/>
      <c r="C43" s="59" t="s">
        <v>146</v>
      </c>
      <c r="D43" s="158"/>
      <c r="E43" s="158">
        <v>1040.85</v>
      </c>
      <c r="F43" s="29">
        <f t="shared" si="0"/>
        <v>1040.85</v>
      </c>
      <c r="G43" s="57">
        <f t="shared" si="1"/>
        <v>-1040.85</v>
      </c>
    </row>
    <row r="44" spans="1:7" s="295" customFormat="1" ht="15.75" customHeight="1" thickBot="1">
      <c r="A44" s="297" t="s">
        <v>100</v>
      </c>
      <c r="B44" s="302"/>
      <c r="C44" s="299" t="s">
        <v>438</v>
      </c>
      <c r="D44" s="303">
        <v>11000</v>
      </c>
      <c r="E44" s="303"/>
      <c r="F44" s="300">
        <f t="shared" si="0"/>
        <v>0</v>
      </c>
      <c r="G44" s="301">
        <f t="shared" si="1"/>
        <v>11000</v>
      </c>
    </row>
    <row r="45" spans="1:7" s="119" customFormat="1" ht="15.75" customHeight="1" thickBot="1">
      <c r="A45" s="116" t="s">
        <v>100</v>
      </c>
      <c r="B45" s="36"/>
      <c r="C45" s="139" t="s">
        <v>439</v>
      </c>
      <c r="D45" s="150"/>
      <c r="E45" s="150"/>
      <c r="F45" s="118">
        <f t="shared" si="0"/>
        <v>0</v>
      </c>
      <c r="G45" s="304">
        <f t="shared" si="1"/>
        <v>0</v>
      </c>
    </row>
    <row r="46" spans="1:7" ht="15.75" customHeight="1" thickBot="1">
      <c r="A46" s="116" t="s">
        <v>100</v>
      </c>
      <c r="B46" s="36"/>
      <c r="C46" s="59" t="s">
        <v>242</v>
      </c>
      <c r="D46" s="158"/>
      <c r="E46" s="150"/>
      <c r="F46" s="29">
        <f t="shared" si="0"/>
        <v>0</v>
      </c>
      <c r="G46" s="57">
        <f t="shared" si="1"/>
        <v>0</v>
      </c>
    </row>
    <row r="47" spans="1:7" s="295" customFormat="1" ht="15.75" customHeight="1" thickBot="1">
      <c r="A47" s="297" t="s">
        <v>163</v>
      </c>
      <c r="B47" s="302"/>
      <c r="C47" s="299" t="s">
        <v>174</v>
      </c>
      <c r="D47" s="303">
        <v>120000</v>
      </c>
      <c r="E47" s="150">
        <v>22326.64</v>
      </c>
      <c r="F47" s="300">
        <f t="shared" si="0"/>
        <v>22326.64</v>
      </c>
      <c r="G47" s="301">
        <f t="shared" si="1"/>
        <v>97673.36</v>
      </c>
    </row>
    <row r="48" spans="1:7" s="295" customFormat="1" ht="15.75" customHeight="1" thickBot="1">
      <c r="A48" s="305" t="s">
        <v>440</v>
      </c>
      <c r="B48" s="302"/>
      <c r="C48" s="299" t="s">
        <v>181</v>
      </c>
      <c r="D48" s="303">
        <v>35000</v>
      </c>
      <c r="E48" s="150">
        <v>13790.92</v>
      </c>
      <c r="F48" s="300">
        <f t="shared" si="0"/>
        <v>13790.92</v>
      </c>
      <c r="G48" s="301">
        <f t="shared" si="1"/>
        <v>21209.08</v>
      </c>
    </row>
    <row r="49" spans="1:7" s="295" customFormat="1" ht="24.75" customHeight="1" thickBot="1">
      <c r="A49" s="297" t="s">
        <v>209</v>
      </c>
      <c r="B49" s="302"/>
      <c r="C49" s="299" t="s">
        <v>220</v>
      </c>
      <c r="D49" s="303">
        <v>30000</v>
      </c>
      <c r="E49" s="150"/>
      <c r="F49" s="300">
        <f t="shared" si="0"/>
        <v>0</v>
      </c>
      <c r="G49" s="301">
        <f t="shared" si="1"/>
        <v>30000</v>
      </c>
    </row>
    <row r="50" spans="1:7" ht="23.25" thickBot="1">
      <c r="A50" s="116" t="s">
        <v>219</v>
      </c>
      <c r="B50" s="36"/>
      <c r="C50" s="59" t="s">
        <v>240</v>
      </c>
      <c r="D50" s="158"/>
      <c r="E50" s="150"/>
      <c r="F50" s="29">
        <f t="shared" si="0"/>
        <v>0</v>
      </c>
      <c r="G50" s="57">
        <f t="shared" si="1"/>
        <v>0</v>
      </c>
    </row>
    <row r="51" spans="1:7" ht="13.5" thickBot="1">
      <c r="A51" s="116" t="s">
        <v>160</v>
      </c>
      <c r="B51" s="36"/>
      <c r="C51" s="59" t="s">
        <v>222</v>
      </c>
      <c r="D51" s="158"/>
      <c r="E51" s="150"/>
      <c r="F51" s="29">
        <f t="shared" si="0"/>
        <v>0</v>
      </c>
      <c r="G51" s="57">
        <f t="shared" si="1"/>
        <v>0</v>
      </c>
    </row>
    <row r="52" spans="1:7" ht="13.5" thickBot="1">
      <c r="A52" s="116" t="s">
        <v>160</v>
      </c>
      <c r="B52" s="36"/>
      <c r="C52" s="59" t="s">
        <v>221</v>
      </c>
      <c r="D52" s="158"/>
      <c r="E52" s="150"/>
      <c r="F52" s="29">
        <f t="shared" si="0"/>
        <v>0</v>
      </c>
      <c r="G52" s="57">
        <f t="shared" si="1"/>
        <v>0</v>
      </c>
    </row>
    <row r="53" spans="1:7" s="295" customFormat="1" ht="13.5" thickBot="1">
      <c r="A53" s="297" t="s">
        <v>228</v>
      </c>
      <c r="B53" s="302"/>
      <c r="C53" s="299" t="s">
        <v>229</v>
      </c>
      <c r="D53" s="303">
        <v>500000</v>
      </c>
      <c r="E53" s="150">
        <v>362572</v>
      </c>
      <c r="F53" s="300">
        <f t="shared" si="0"/>
        <v>362572</v>
      </c>
      <c r="G53" s="301">
        <f t="shared" si="1"/>
        <v>137428</v>
      </c>
    </row>
    <row r="54" spans="1:7" ht="14.25" customHeight="1" thickBot="1">
      <c r="A54" s="116" t="s">
        <v>168</v>
      </c>
      <c r="B54" s="36"/>
      <c r="C54" s="59" t="s">
        <v>232</v>
      </c>
      <c r="D54" s="158"/>
      <c r="E54" s="150"/>
      <c r="F54" s="29">
        <f t="shared" si="0"/>
        <v>0</v>
      </c>
      <c r="G54" s="57">
        <f t="shared" si="1"/>
        <v>0</v>
      </c>
    </row>
    <row r="55" spans="1:7" ht="15.75" customHeight="1" thickBot="1">
      <c r="A55" s="116" t="s">
        <v>148</v>
      </c>
      <c r="B55" s="36"/>
      <c r="C55" s="59" t="s">
        <v>218</v>
      </c>
      <c r="D55" s="158"/>
      <c r="E55" s="158"/>
      <c r="F55" s="29">
        <f t="shared" si="0"/>
        <v>0</v>
      </c>
      <c r="G55" s="57">
        <f t="shared" si="1"/>
        <v>0</v>
      </c>
    </row>
    <row r="56" spans="1:7" ht="15.75" customHeight="1" thickBot="1">
      <c r="A56" s="116" t="s">
        <v>148</v>
      </c>
      <c r="B56" s="36"/>
      <c r="C56" s="59" t="s">
        <v>207</v>
      </c>
      <c r="D56" s="158"/>
      <c r="E56" s="158"/>
      <c r="F56" s="29">
        <f aca="true" t="shared" si="2" ref="F56:F63">E56</f>
        <v>0</v>
      </c>
      <c r="G56" s="57">
        <f aca="true" t="shared" si="3" ref="G56:G63">D56-E56</f>
        <v>0</v>
      </c>
    </row>
    <row r="57" spans="1:7" ht="15.75" customHeight="1" thickBot="1">
      <c r="A57" s="116" t="s">
        <v>148</v>
      </c>
      <c r="B57" s="36"/>
      <c r="C57" s="59" t="s">
        <v>208</v>
      </c>
      <c r="D57" s="158"/>
      <c r="E57" s="158"/>
      <c r="F57" s="29">
        <f t="shared" si="2"/>
        <v>0</v>
      </c>
      <c r="G57" s="57">
        <f t="shared" si="3"/>
        <v>0</v>
      </c>
    </row>
    <row r="58" spans="1:7" s="295" customFormat="1" ht="15.75" customHeight="1" thickBot="1">
      <c r="A58" s="297" t="s">
        <v>162</v>
      </c>
      <c r="B58" s="302"/>
      <c r="C58" s="299" t="s">
        <v>441</v>
      </c>
      <c r="D58" s="303">
        <v>5000</v>
      </c>
      <c r="E58" s="303"/>
      <c r="F58" s="300">
        <f t="shared" si="2"/>
        <v>0</v>
      </c>
      <c r="G58" s="301">
        <f>D58-E58</f>
        <v>5000</v>
      </c>
    </row>
    <row r="59" spans="1:7" ht="15.75" customHeight="1" thickBot="1">
      <c r="A59" s="116" t="s">
        <v>162</v>
      </c>
      <c r="B59" s="36"/>
      <c r="C59" s="59" t="s">
        <v>175</v>
      </c>
      <c r="D59" s="158"/>
      <c r="E59" s="158">
        <v>300</v>
      </c>
      <c r="F59" s="29">
        <f t="shared" si="2"/>
        <v>300</v>
      </c>
      <c r="G59" s="57">
        <f t="shared" si="3"/>
        <v>-300</v>
      </c>
    </row>
    <row r="60" spans="1:7" ht="15.75" customHeight="1" thickBot="1">
      <c r="A60" s="116" t="s">
        <v>162</v>
      </c>
      <c r="B60" s="36"/>
      <c r="C60" s="59" t="s">
        <v>176</v>
      </c>
      <c r="D60" s="158"/>
      <c r="E60" s="158"/>
      <c r="F60" s="29">
        <f t="shared" si="2"/>
        <v>0</v>
      </c>
      <c r="G60" s="57">
        <f t="shared" si="3"/>
        <v>0</v>
      </c>
    </row>
    <row r="61" spans="1:7" ht="25.5" customHeight="1" thickBot="1">
      <c r="A61" s="116" t="s">
        <v>233</v>
      </c>
      <c r="B61" s="36"/>
      <c r="C61" s="59" t="s">
        <v>234</v>
      </c>
      <c r="D61" s="158"/>
      <c r="E61" s="158"/>
      <c r="F61" s="29">
        <f t="shared" si="2"/>
        <v>0</v>
      </c>
      <c r="G61" s="57">
        <f t="shared" si="3"/>
        <v>0</v>
      </c>
    </row>
    <row r="62" spans="1:7" ht="25.5" customHeight="1" thickBot="1">
      <c r="A62" s="116" t="s">
        <v>223</v>
      </c>
      <c r="B62" s="36"/>
      <c r="C62" s="59" t="s">
        <v>238</v>
      </c>
      <c r="D62" s="158"/>
      <c r="E62" s="158"/>
      <c r="F62" s="29">
        <f t="shared" si="2"/>
        <v>0</v>
      </c>
      <c r="G62" s="57">
        <f t="shared" si="3"/>
        <v>0</v>
      </c>
    </row>
    <row r="63" spans="1:7" ht="25.5" customHeight="1" thickBot="1">
      <c r="A63" s="116" t="s">
        <v>201</v>
      </c>
      <c r="B63" s="36"/>
      <c r="C63" s="59" t="s">
        <v>193</v>
      </c>
      <c r="D63" s="158"/>
      <c r="E63" s="158">
        <v>2246.62</v>
      </c>
      <c r="F63" s="29">
        <f t="shared" si="2"/>
        <v>2246.62</v>
      </c>
      <c r="G63" s="57">
        <f t="shared" si="3"/>
        <v>-2246.62</v>
      </c>
    </row>
    <row r="64" spans="1:115" s="167" customFormat="1" ht="26.25" customHeight="1" thickBot="1">
      <c r="A64" s="133" t="s">
        <v>152</v>
      </c>
      <c r="B64" s="136"/>
      <c r="C64" s="135"/>
      <c r="D64" s="130">
        <f>D65++D66+D67+D68+D69+D70</f>
        <v>27647632</v>
      </c>
      <c r="E64" s="130">
        <f>SUM(E65:E75)</f>
        <v>9445234.8</v>
      </c>
      <c r="F64" s="131">
        <f aca="true" t="shared" si="4" ref="F64:F73">E64</f>
        <v>9445234.8</v>
      </c>
      <c r="G64" s="137">
        <f aca="true" t="shared" si="5" ref="G64:G73">D64-E64</f>
        <v>18202397.2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</row>
    <row r="65" spans="1:7" s="119" customFormat="1" ht="37.5" customHeight="1" thickBot="1">
      <c r="A65" s="126" t="s">
        <v>101</v>
      </c>
      <c r="B65" s="36"/>
      <c r="C65" s="139" t="s">
        <v>182</v>
      </c>
      <c r="D65" s="150">
        <v>3021800</v>
      </c>
      <c r="E65" s="150">
        <v>624349</v>
      </c>
      <c r="F65" s="29">
        <f t="shared" si="4"/>
        <v>624349</v>
      </c>
      <c r="G65" s="57">
        <f t="shared" si="5"/>
        <v>2397451</v>
      </c>
    </row>
    <row r="66" spans="1:7" s="119" customFormat="1" ht="41.25" customHeight="1" thickBot="1">
      <c r="A66" s="126" t="s">
        <v>164</v>
      </c>
      <c r="B66" s="140"/>
      <c r="C66" s="139" t="s">
        <v>183</v>
      </c>
      <c r="D66" s="150">
        <v>22878400</v>
      </c>
      <c r="E66" s="150">
        <v>4205500</v>
      </c>
      <c r="F66" s="29">
        <f t="shared" si="4"/>
        <v>4205500</v>
      </c>
      <c r="G66" s="57">
        <f t="shared" si="5"/>
        <v>18672900</v>
      </c>
    </row>
    <row r="67" spans="1:7" s="119" customFormat="1" ht="27" customHeight="1" thickBot="1">
      <c r="A67" s="141" t="s">
        <v>102</v>
      </c>
      <c r="B67" s="142"/>
      <c r="C67" s="143" t="s">
        <v>186</v>
      </c>
      <c r="D67" s="151">
        <v>156000</v>
      </c>
      <c r="E67" s="151"/>
      <c r="F67" s="29">
        <f t="shared" si="4"/>
        <v>0</v>
      </c>
      <c r="G67" s="57">
        <f t="shared" si="5"/>
        <v>156000</v>
      </c>
    </row>
    <row r="68" spans="1:7" s="119" customFormat="1" ht="30.75" customHeight="1" thickBot="1">
      <c r="A68" s="126" t="s">
        <v>154</v>
      </c>
      <c r="B68" s="142"/>
      <c r="C68" s="145" t="s">
        <v>184</v>
      </c>
      <c r="D68" s="152">
        <v>9600</v>
      </c>
      <c r="E68" s="152"/>
      <c r="F68" s="29">
        <f t="shared" si="4"/>
        <v>0</v>
      </c>
      <c r="G68" s="57">
        <f t="shared" si="5"/>
        <v>9600</v>
      </c>
    </row>
    <row r="69" spans="1:7" s="119" customFormat="1" ht="30.75" customHeight="1" thickBot="1">
      <c r="A69" s="126" t="s">
        <v>243</v>
      </c>
      <c r="B69" s="146"/>
      <c r="C69" s="145" t="s">
        <v>436</v>
      </c>
      <c r="D69" s="122">
        <v>437232</v>
      </c>
      <c r="E69" s="152"/>
      <c r="F69" s="29">
        <f t="shared" si="4"/>
        <v>0</v>
      </c>
      <c r="G69" s="57">
        <f t="shared" si="5"/>
        <v>437232</v>
      </c>
    </row>
    <row r="70" spans="1:7" s="119" customFormat="1" ht="30.75" customHeight="1" thickBot="1">
      <c r="A70" s="126" t="s">
        <v>159</v>
      </c>
      <c r="B70" s="146"/>
      <c r="C70" s="145" t="s">
        <v>185</v>
      </c>
      <c r="D70" s="152">
        <v>1144600</v>
      </c>
      <c r="E70" s="152">
        <v>4615385.8</v>
      </c>
      <c r="F70" s="29">
        <f t="shared" si="4"/>
        <v>4615385.8</v>
      </c>
      <c r="G70" s="57">
        <f t="shared" si="5"/>
        <v>-3470785.8</v>
      </c>
    </row>
    <row r="71" spans="1:7" s="119" customFormat="1" ht="30.75" customHeight="1" thickBot="1">
      <c r="A71" s="126" t="s">
        <v>189</v>
      </c>
      <c r="B71" s="146"/>
      <c r="C71" s="145" t="s">
        <v>188</v>
      </c>
      <c r="D71" s="152"/>
      <c r="E71" s="152"/>
      <c r="F71" s="29">
        <f t="shared" si="4"/>
        <v>0</v>
      </c>
      <c r="G71" s="57">
        <f t="shared" si="5"/>
        <v>0</v>
      </c>
    </row>
    <row r="72" spans="1:7" s="119" customFormat="1" ht="93" customHeight="1" thickBot="1">
      <c r="A72" s="126" t="s">
        <v>190</v>
      </c>
      <c r="B72" s="146"/>
      <c r="C72" s="145" t="s">
        <v>191</v>
      </c>
      <c r="D72" s="152"/>
      <c r="E72" s="152"/>
      <c r="F72" s="29">
        <f t="shared" si="4"/>
        <v>0</v>
      </c>
      <c r="G72" s="57">
        <f t="shared" si="5"/>
        <v>0</v>
      </c>
    </row>
    <row r="73" spans="1:7" s="119" customFormat="1" ht="48.75" customHeight="1" thickBot="1">
      <c r="A73" s="126" t="s">
        <v>244</v>
      </c>
      <c r="B73" s="146"/>
      <c r="C73" s="145" t="s">
        <v>225</v>
      </c>
      <c r="D73" s="152"/>
      <c r="E73" s="152"/>
      <c r="F73" s="29">
        <f t="shared" si="4"/>
        <v>0</v>
      </c>
      <c r="G73" s="57">
        <f t="shared" si="5"/>
        <v>0</v>
      </c>
    </row>
    <row r="74" spans="1:7" s="119" customFormat="1" ht="36.75" customHeight="1" thickBot="1">
      <c r="A74" s="126" t="s">
        <v>200</v>
      </c>
      <c r="B74" s="146"/>
      <c r="C74" s="145" t="s">
        <v>202</v>
      </c>
      <c r="D74" s="122"/>
      <c r="E74" s="154"/>
      <c r="F74" s="29"/>
      <c r="G74" s="57"/>
    </row>
    <row r="75" spans="1:7" s="119" customFormat="1" ht="49.5" customHeight="1">
      <c r="A75" s="126" t="s">
        <v>199</v>
      </c>
      <c r="B75" s="146"/>
      <c r="C75" s="145" t="s">
        <v>198</v>
      </c>
      <c r="D75" s="122"/>
      <c r="E75" s="155"/>
      <c r="F75" s="29">
        <f>E75</f>
        <v>0</v>
      </c>
      <c r="G75" s="57">
        <f>D75-E75</f>
        <v>0</v>
      </c>
    </row>
    <row r="76" spans="1:7" s="119" customFormat="1" ht="19.5" customHeight="1">
      <c r="A76" s="60"/>
      <c r="B76" s="121"/>
      <c r="C76" s="147"/>
      <c r="D76" s="123"/>
      <c r="E76" s="222"/>
      <c r="F76" s="124"/>
      <c r="G76" s="124"/>
    </row>
    <row r="77" spans="1:7" s="119" customFormat="1" ht="17.25" customHeight="1">
      <c r="A77" s="60"/>
      <c r="B77" s="121"/>
      <c r="C77" s="147"/>
      <c r="D77" s="123"/>
      <c r="E77" s="222"/>
      <c r="F77" s="124"/>
      <c r="G77" s="124"/>
    </row>
    <row r="78" spans="1:7" s="119" customFormat="1" ht="210.75" customHeight="1">
      <c r="A78" s="60"/>
      <c r="B78" s="121"/>
      <c r="C78" s="147"/>
      <c r="D78" s="123"/>
      <c r="E78" s="222"/>
      <c r="F78" s="124"/>
      <c r="G78" s="124"/>
    </row>
    <row r="79" spans="2:7" ht="15.75" customHeight="1">
      <c r="B79" s="2"/>
      <c r="C79" s="3"/>
      <c r="D79" s="4"/>
      <c r="E79" s="160"/>
      <c r="G79" s="66" t="s">
        <v>59</v>
      </c>
    </row>
    <row r="80" spans="1:7" ht="16.5" customHeight="1">
      <c r="A80" s="6"/>
      <c r="B80" s="2" t="s">
        <v>264</v>
      </c>
      <c r="C80" s="7"/>
      <c r="D80" s="8"/>
      <c r="E80" s="161"/>
      <c r="F80" s="8"/>
      <c r="G80" s="66"/>
    </row>
    <row r="81" spans="1:7" ht="10.5" customHeight="1">
      <c r="A81" s="10"/>
      <c r="B81" s="11"/>
      <c r="C81" s="15"/>
      <c r="D81" s="12"/>
      <c r="E81" s="316" t="s">
        <v>16</v>
      </c>
      <c r="F81" s="56"/>
      <c r="G81" s="18"/>
    </row>
    <row r="82" spans="1:7" ht="10.5" customHeight="1">
      <c r="A82" s="69"/>
      <c r="B82" s="11" t="s">
        <v>25</v>
      </c>
      <c r="C82" s="11" t="s">
        <v>21</v>
      </c>
      <c r="D82" s="12" t="s">
        <v>87</v>
      </c>
      <c r="E82" s="317"/>
      <c r="F82" s="14"/>
      <c r="G82" s="12" t="s">
        <v>4</v>
      </c>
    </row>
    <row r="83" spans="1:7" ht="9.75" customHeight="1">
      <c r="A83" s="11" t="s">
        <v>7</v>
      </c>
      <c r="B83" s="11" t="s">
        <v>26</v>
      </c>
      <c r="C83" s="15" t="s">
        <v>22</v>
      </c>
      <c r="D83" s="12" t="s">
        <v>88</v>
      </c>
      <c r="E83" s="317"/>
      <c r="F83" s="12" t="s">
        <v>16</v>
      </c>
      <c r="G83" s="12" t="s">
        <v>5</v>
      </c>
    </row>
    <row r="84" spans="1:7" ht="10.5" customHeight="1">
      <c r="A84" s="10"/>
      <c r="B84" s="11" t="s">
        <v>27</v>
      </c>
      <c r="C84" s="11" t="s">
        <v>23</v>
      </c>
      <c r="D84" s="12" t="s">
        <v>5</v>
      </c>
      <c r="E84" s="317"/>
      <c r="F84" s="12"/>
      <c r="G84" s="12"/>
    </row>
    <row r="85" spans="1:7" ht="9.75" customHeight="1">
      <c r="A85" s="10"/>
      <c r="B85" s="11"/>
      <c r="C85" s="11"/>
      <c r="D85" s="12"/>
      <c r="E85" s="318"/>
      <c r="F85" s="12"/>
      <c r="G85" s="204"/>
    </row>
    <row r="86" spans="1:7" s="30" customFormat="1" ht="34.5" customHeight="1" thickBot="1">
      <c r="A86" s="21">
        <v>1</v>
      </c>
      <c r="B86" s="22">
        <v>2</v>
      </c>
      <c r="C86" s="22">
        <v>3</v>
      </c>
      <c r="D86" s="23" t="s">
        <v>2</v>
      </c>
      <c r="E86" s="164" t="s">
        <v>3</v>
      </c>
      <c r="F86" s="23" t="s">
        <v>19</v>
      </c>
      <c r="G86" s="25" t="s">
        <v>20</v>
      </c>
    </row>
    <row r="87" spans="1:7" ht="27.75" customHeight="1">
      <c r="A87" s="70" t="s">
        <v>28</v>
      </c>
      <c r="B87" s="26" t="s">
        <v>37</v>
      </c>
      <c r="C87" s="27" t="s">
        <v>55</v>
      </c>
      <c r="D87" s="114"/>
      <c r="E87" s="165">
        <f>E89</f>
        <v>-5934857.96</v>
      </c>
      <c r="F87" s="165"/>
      <c r="G87" s="72"/>
    </row>
    <row r="88" spans="1:7" ht="30" customHeight="1">
      <c r="A88" s="60" t="s">
        <v>40</v>
      </c>
      <c r="B88" s="73"/>
      <c r="C88" s="74"/>
      <c r="D88" s="75"/>
      <c r="E88" s="169"/>
      <c r="F88" s="169"/>
      <c r="G88" s="77"/>
    </row>
    <row r="89" spans="1:7" ht="23.25" customHeight="1">
      <c r="A89" s="78" t="s">
        <v>62</v>
      </c>
      <c r="B89" s="79" t="s">
        <v>41</v>
      </c>
      <c r="C89" s="38" t="s">
        <v>55</v>
      </c>
      <c r="D89" s="38"/>
      <c r="E89" s="158">
        <f>E91+E92</f>
        <v>-5934857.96</v>
      </c>
      <c r="F89" s="158"/>
      <c r="G89" s="82"/>
    </row>
    <row r="90" spans="1:7" ht="10.5" customHeight="1">
      <c r="A90" s="60" t="s">
        <v>39</v>
      </c>
      <c r="B90" s="73"/>
      <c r="C90" s="75"/>
      <c r="D90" s="75"/>
      <c r="E90" s="169"/>
      <c r="F90" s="169"/>
      <c r="G90" s="84"/>
    </row>
    <row r="91" spans="1:7" ht="14.25" customHeight="1">
      <c r="A91" s="78" t="s">
        <v>137</v>
      </c>
      <c r="B91" s="85"/>
      <c r="C91" s="38" t="s">
        <v>178</v>
      </c>
      <c r="D91" s="38"/>
      <c r="E91" s="170">
        <f>-(E19)</f>
        <v>-10156418.16</v>
      </c>
      <c r="F91" s="170"/>
      <c r="G91" s="86"/>
    </row>
    <row r="92" spans="1:7" ht="18" customHeight="1">
      <c r="A92" s="78" t="s">
        <v>138</v>
      </c>
      <c r="B92" s="85"/>
      <c r="C92" s="38" t="s">
        <v>179</v>
      </c>
      <c r="D92" s="38"/>
      <c r="E92" s="158">
        <f>Лист2!F10</f>
        <v>4221560.2</v>
      </c>
      <c r="F92" s="158"/>
      <c r="G92" s="86"/>
    </row>
    <row r="93" spans="1:7" ht="15" customHeight="1">
      <c r="A93" s="78"/>
      <c r="B93" s="85"/>
      <c r="C93" s="38"/>
      <c r="D93" s="38"/>
      <c r="E93" s="158"/>
      <c r="F93" s="158"/>
      <c r="G93" s="86"/>
    </row>
    <row r="94" spans="1:7" ht="21" customHeight="1">
      <c r="A94" s="78"/>
      <c r="B94" s="36"/>
      <c r="C94" s="38"/>
      <c r="D94" s="38"/>
      <c r="E94" s="171"/>
      <c r="F94" s="59"/>
      <c r="G94" s="86"/>
    </row>
    <row r="95" spans="1:7" ht="21.75" customHeight="1">
      <c r="A95" s="78" t="s">
        <v>63</v>
      </c>
      <c r="B95" s="32" t="s">
        <v>42</v>
      </c>
      <c r="C95" s="38" t="s">
        <v>55</v>
      </c>
      <c r="D95" s="38"/>
      <c r="E95" s="171"/>
      <c r="F95" s="59"/>
      <c r="G95" s="86"/>
    </row>
    <row r="96" spans="1:7" ht="12.75" customHeight="1">
      <c r="A96" s="60" t="s">
        <v>39</v>
      </c>
      <c r="B96" s="73"/>
      <c r="C96" s="75"/>
      <c r="D96" s="75"/>
      <c r="E96" s="172"/>
      <c r="F96" s="83"/>
      <c r="G96" s="84"/>
    </row>
    <row r="97" spans="1:7" ht="18" customHeight="1">
      <c r="A97" s="78"/>
      <c r="B97" s="79"/>
      <c r="C97" s="38"/>
      <c r="D97" s="38"/>
      <c r="E97" s="171"/>
      <c r="F97" s="59"/>
      <c r="G97" s="86"/>
    </row>
    <row r="98" spans="1:7" ht="18.75" customHeight="1">
      <c r="A98" s="78"/>
      <c r="B98" s="79"/>
      <c r="C98" s="38"/>
      <c r="D98" s="38"/>
      <c r="E98" s="171"/>
      <c r="F98" s="59"/>
      <c r="G98" s="86"/>
    </row>
    <row r="99" spans="1:7" ht="20.25" customHeight="1">
      <c r="A99" s="78" t="s">
        <v>54</v>
      </c>
      <c r="B99" s="32" t="s">
        <v>38</v>
      </c>
      <c r="C99" s="38"/>
      <c r="D99" s="38"/>
      <c r="E99" s="171" t="s">
        <v>55</v>
      </c>
      <c r="F99" s="59"/>
      <c r="G99" s="87"/>
    </row>
    <row r="100" spans="1:7" ht="21.75" customHeight="1">
      <c r="A100" s="78" t="s">
        <v>56</v>
      </c>
      <c r="B100" s="32" t="s">
        <v>44</v>
      </c>
      <c r="C100" s="38"/>
      <c r="D100" s="38"/>
      <c r="E100" s="166"/>
      <c r="F100" s="59"/>
      <c r="G100" s="86" t="s">
        <v>55</v>
      </c>
    </row>
    <row r="101" spans="1:7" ht="28.5" customHeight="1">
      <c r="A101" s="78" t="s">
        <v>57</v>
      </c>
      <c r="B101" s="32" t="s">
        <v>45</v>
      </c>
      <c r="C101" s="38"/>
      <c r="D101" s="38"/>
      <c r="E101" s="171" t="s">
        <v>55</v>
      </c>
      <c r="F101" s="59"/>
      <c r="G101" s="86" t="s">
        <v>55</v>
      </c>
    </row>
    <row r="102" spans="1:7" ht="36" customHeight="1">
      <c r="A102" s="78" t="s">
        <v>72</v>
      </c>
      <c r="B102" s="73" t="s">
        <v>47</v>
      </c>
      <c r="C102" s="38" t="s">
        <v>55</v>
      </c>
      <c r="D102" s="75" t="s">
        <v>55</v>
      </c>
      <c r="E102" s="171" t="s">
        <v>55</v>
      </c>
      <c r="F102" s="76"/>
      <c r="G102" s="84" t="s">
        <v>55</v>
      </c>
    </row>
    <row r="103" spans="1:7" ht="14.25" customHeight="1">
      <c r="A103" s="78" t="s">
        <v>71</v>
      </c>
      <c r="B103" s="32" t="s">
        <v>48</v>
      </c>
      <c r="C103" s="89" t="s">
        <v>55</v>
      </c>
      <c r="D103" s="89" t="s">
        <v>55</v>
      </c>
      <c r="E103" s="173"/>
      <c r="F103" s="91"/>
      <c r="G103" s="87" t="s">
        <v>55</v>
      </c>
    </row>
    <row r="104" spans="1:7" ht="23.25" customHeight="1">
      <c r="A104" s="60" t="s">
        <v>39</v>
      </c>
      <c r="B104" s="73"/>
      <c r="C104" s="75"/>
      <c r="D104" s="75"/>
      <c r="E104" s="174"/>
      <c r="F104" s="76"/>
      <c r="G104" s="84"/>
    </row>
    <row r="105" spans="1:7" ht="26.25" customHeight="1">
      <c r="A105" s="78" t="s">
        <v>67</v>
      </c>
      <c r="B105" s="79" t="s">
        <v>49</v>
      </c>
      <c r="C105" s="59" t="s">
        <v>55</v>
      </c>
      <c r="D105" s="38" t="s">
        <v>55</v>
      </c>
      <c r="E105" s="175"/>
      <c r="F105" s="81"/>
      <c r="G105" s="86" t="s">
        <v>55</v>
      </c>
    </row>
    <row r="106" spans="1:7" ht="27.75" customHeight="1" thickBot="1">
      <c r="A106" s="92" t="s">
        <v>68</v>
      </c>
      <c r="B106" s="93" t="s">
        <v>50</v>
      </c>
      <c r="C106" s="94" t="s">
        <v>55</v>
      </c>
      <c r="D106" s="95" t="s">
        <v>55</v>
      </c>
      <c r="E106" s="176"/>
      <c r="F106" s="97"/>
      <c r="G106" s="98" t="s">
        <v>55</v>
      </c>
    </row>
    <row r="107" spans="1:7" ht="27.75" customHeight="1" hidden="1">
      <c r="A107" s="60"/>
      <c r="B107" s="99"/>
      <c r="C107" s="61"/>
      <c r="D107" s="61"/>
      <c r="E107" s="177"/>
      <c r="F107" s="100"/>
      <c r="G107" s="61"/>
    </row>
    <row r="108" spans="1:7" ht="18" customHeight="1" hidden="1">
      <c r="A108" s="60"/>
      <c r="B108" s="99"/>
      <c r="C108" s="61"/>
      <c r="D108" s="61"/>
      <c r="E108" s="178"/>
      <c r="F108" s="66" t="s">
        <v>258</v>
      </c>
      <c r="G108" s="61"/>
    </row>
    <row r="109" spans="1:7" ht="27" customHeight="1" hidden="1">
      <c r="A109" s="101"/>
      <c r="B109" s="102"/>
      <c r="C109" s="103"/>
      <c r="D109" s="103"/>
      <c r="E109" s="179"/>
      <c r="F109" s="66"/>
      <c r="G109" s="103"/>
    </row>
    <row r="110" spans="1:7" ht="10.5" customHeight="1" hidden="1">
      <c r="A110" s="10"/>
      <c r="B110" s="15"/>
      <c r="C110" s="15"/>
      <c r="D110" s="12"/>
      <c r="E110" s="180"/>
      <c r="F110" s="56"/>
      <c r="G110" s="13"/>
    </row>
    <row r="111" spans="1:7" ht="10.5" customHeight="1" hidden="1">
      <c r="A111" s="69"/>
      <c r="B111" s="11" t="s">
        <v>25</v>
      </c>
      <c r="C111" s="11" t="s">
        <v>21</v>
      </c>
      <c r="D111" s="12" t="s">
        <v>87</v>
      </c>
      <c r="E111" s="162" t="s">
        <v>69</v>
      </c>
      <c r="F111" s="14"/>
      <c r="G111" s="13" t="s">
        <v>4</v>
      </c>
    </row>
    <row r="112" spans="1:7" ht="10.5" customHeight="1" hidden="1">
      <c r="A112" s="11" t="s">
        <v>7</v>
      </c>
      <c r="B112" s="11" t="s">
        <v>26</v>
      </c>
      <c r="C112" s="15" t="s">
        <v>22</v>
      </c>
      <c r="D112" s="12" t="s">
        <v>88</v>
      </c>
      <c r="E112" s="163" t="s">
        <v>70</v>
      </c>
      <c r="F112" s="12" t="s">
        <v>16</v>
      </c>
      <c r="G112" s="13" t="s">
        <v>5</v>
      </c>
    </row>
    <row r="113" spans="1:7" ht="10.5" customHeight="1" hidden="1">
      <c r="A113" s="10"/>
      <c r="B113" s="11" t="s">
        <v>27</v>
      </c>
      <c r="C113" s="11" t="s">
        <v>23</v>
      </c>
      <c r="D113" s="12" t="s">
        <v>5</v>
      </c>
      <c r="E113" s="163" t="s">
        <v>60</v>
      </c>
      <c r="F113" s="12"/>
      <c r="G113" s="13"/>
    </row>
    <row r="114" spans="1:7" ht="12.75" customHeight="1" hidden="1">
      <c r="A114" s="10"/>
      <c r="B114" s="11"/>
      <c r="C114" s="11"/>
      <c r="D114" s="12"/>
      <c r="E114" s="163" t="s">
        <v>61</v>
      </c>
      <c r="F114" s="12"/>
      <c r="G114" s="13"/>
    </row>
    <row r="115" spans="1:7" ht="27.75" customHeight="1" hidden="1" thickBot="1">
      <c r="A115" s="21">
        <v>1</v>
      </c>
      <c r="B115" s="22">
        <v>2</v>
      </c>
      <c r="C115" s="22">
        <v>3</v>
      </c>
      <c r="D115" s="23" t="s">
        <v>2</v>
      </c>
      <c r="E115" s="164" t="s">
        <v>3</v>
      </c>
      <c r="F115" s="23" t="s">
        <v>19</v>
      </c>
      <c r="G115" s="25" t="s">
        <v>20</v>
      </c>
    </row>
    <row r="116" spans="1:7" ht="21" customHeight="1">
      <c r="A116" s="78" t="s">
        <v>73</v>
      </c>
      <c r="B116" s="73" t="s">
        <v>51</v>
      </c>
      <c r="C116" s="89" t="s">
        <v>55</v>
      </c>
      <c r="D116" s="38" t="s">
        <v>55</v>
      </c>
      <c r="E116" s="171" t="s">
        <v>55</v>
      </c>
      <c r="F116" s="89"/>
      <c r="G116" s="87" t="s">
        <v>55</v>
      </c>
    </row>
    <row r="117" spans="1:7" ht="12.75">
      <c r="A117" s="60" t="s">
        <v>40</v>
      </c>
      <c r="B117" s="73"/>
      <c r="C117" s="105"/>
      <c r="D117" s="75"/>
      <c r="E117" s="172"/>
      <c r="F117" s="19"/>
      <c r="G117" s="106"/>
    </row>
    <row r="118" spans="1:7" ht="25.5" customHeight="1">
      <c r="A118" s="78" t="s">
        <v>93</v>
      </c>
      <c r="B118" s="79" t="s">
        <v>52</v>
      </c>
      <c r="C118" s="75" t="s">
        <v>55</v>
      </c>
      <c r="D118" s="83" t="s">
        <v>55</v>
      </c>
      <c r="E118" s="181" t="s">
        <v>55</v>
      </c>
      <c r="F118" s="83"/>
      <c r="G118" s="84" t="s">
        <v>55</v>
      </c>
    </row>
    <row r="119" spans="1:7" ht="23.25" thickBot="1">
      <c r="A119" s="78" t="s">
        <v>94</v>
      </c>
      <c r="B119" s="93" t="s">
        <v>53</v>
      </c>
      <c r="C119" s="95" t="s">
        <v>55</v>
      </c>
      <c r="D119" s="94" t="s">
        <v>55</v>
      </c>
      <c r="E119" s="182" t="s">
        <v>55</v>
      </c>
      <c r="F119" s="94"/>
      <c r="G119" s="98" t="s">
        <v>55</v>
      </c>
    </row>
    <row r="120" spans="1:7" ht="7.5" customHeight="1">
      <c r="A120" s="60"/>
      <c r="B120" s="99"/>
      <c r="C120" s="61"/>
      <c r="D120" s="61"/>
      <c r="E120" s="178"/>
      <c r="F120" s="61"/>
      <c r="G120" s="61"/>
    </row>
    <row r="121" spans="1:7" ht="20.25" customHeight="1">
      <c r="A121" s="107" t="s">
        <v>195</v>
      </c>
      <c r="B121" s="107"/>
      <c r="C121" s="103" t="s">
        <v>196</v>
      </c>
      <c r="D121" s="63"/>
      <c r="E121" s="183"/>
      <c r="F121" s="61"/>
      <c r="G121" s="61"/>
    </row>
    <row r="122" spans="1:7" ht="9.75" customHeight="1">
      <c r="A122" s="3" t="s">
        <v>192</v>
      </c>
      <c r="B122" s="3"/>
      <c r="C122" s="4"/>
      <c r="D122" s="108"/>
      <c r="E122" s="184"/>
      <c r="F122" s="108"/>
      <c r="G122" s="108"/>
    </row>
    <row r="123" spans="4:7" ht="7.5" customHeight="1">
      <c r="D123" s="108"/>
      <c r="E123" s="184"/>
      <c r="F123" s="108"/>
      <c r="G123" s="108"/>
    </row>
    <row r="124" spans="1:7" ht="9.75" customHeight="1">
      <c r="A124" s="3" t="s">
        <v>245</v>
      </c>
      <c r="B124" s="3"/>
      <c r="C124" s="4"/>
      <c r="D124" s="108"/>
      <c r="E124" s="184"/>
      <c r="F124" s="108"/>
      <c r="G124" s="108"/>
    </row>
    <row r="125" spans="1:7" ht="11.25" customHeight="1">
      <c r="A125" s="3" t="s">
        <v>194</v>
      </c>
      <c r="B125" s="3"/>
      <c r="C125" s="4"/>
      <c r="D125" s="108"/>
      <c r="E125" s="184"/>
      <c r="F125" s="108"/>
      <c r="G125" s="108"/>
    </row>
    <row r="126" spans="1:7" ht="23.25" customHeight="1">
      <c r="A126" s="3"/>
      <c r="B126" s="3"/>
      <c r="C126" s="62"/>
      <c r="D126" s="108"/>
      <c r="E126" s="185"/>
      <c r="F126" s="108"/>
      <c r="G126" s="110"/>
    </row>
    <row r="127" spans="1:7" ht="9.75" customHeight="1">
      <c r="A127" s="115" t="s">
        <v>446</v>
      </c>
      <c r="D127" s="108"/>
      <c r="E127" s="184"/>
      <c r="F127" s="108"/>
      <c r="G127" s="110"/>
    </row>
    <row r="128" spans="4:7" ht="12.75" customHeight="1">
      <c r="D128" s="108"/>
      <c r="E128" s="184"/>
      <c r="F128" s="108"/>
      <c r="G128" s="110"/>
    </row>
    <row r="129" spans="1:7" ht="12.75">
      <c r="A129" s="62"/>
      <c r="B129" s="62"/>
      <c r="C129" s="64"/>
      <c r="D129" s="65"/>
      <c r="E129" s="168"/>
      <c r="F129" s="65"/>
      <c r="G129" s="65"/>
    </row>
  </sheetData>
  <sheetProtection/>
  <mergeCells count="6">
    <mergeCell ref="A2:D2"/>
    <mergeCell ref="E13:E17"/>
    <mergeCell ref="E81:E85"/>
    <mergeCell ref="B1:G1"/>
    <mergeCell ref="A9:B9"/>
    <mergeCell ref="A10:G10"/>
  </mergeCells>
  <printOptions/>
  <pageMargins left="0.3937007874015748" right="0.4330708661417323" top="0.1968503937007874" bottom="0.35433070866141736" header="0.15748031496062992" footer="8.11023622047244"/>
  <pageSetup fitToHeight="10" fitToWidth="1" horizontalDpi="600" verticalDpi="600" orientation="portrait" pageOrder="overThenDown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0"/>
  <sheetViews>
    <sheetView zoomScale="120" zoomScaleNormal="120" zoomScalePageLayoutView="0" workbookViewId="0" topLeftCell="A196">
      <selection activeCell="F218" sqref="F218"/>
    </sheetView>
  </sheetViews>
  <sheetFormatPr defaultColWidth="9.00390625" defaultRowHeight="12.75"/>
  <cols>
    <col min="1" max="1" width="31.375" style="1" customWidth="1"/>
    <col min="2" max="2" width="4.625" style="1" customWidth="1"/>
    <col min="3" max="3" width="20.75390625" style="1" customWidth="1"/>
    <col min="4" max="4" width="11.625" style="166" customWidth="1"/>
    <col min="5" max="5" width="12.375" style="166" hidden="1" customWidth="1"/>
    <col min="6" max="6" width="14.625" style="166" customWidth="1"/>
    <col min="7" max="8" width="4.125" style="1" hidden="1" customWidth="1"/>
    <col min="9" max="9" width="11.625" style="1" hidden="1" customWidth="1"/>
    <col min="10" max="10" width="13.625" style="1" customWidth="1"/>
    <col min="11" max="11" width="12.75390625" style="1" hidden="1" customWidth="1"/>
    <col min="12" max="16384" width="9.125" style="1" customWidth="1"/>
  </cols>
  <sheetData>
    <row r="1" spans="2:11" ht="15">
      <c r="B1" s="2"/>
      <c r="C1" s="153"/>
      <c r="D1" s="187" t="s">
        <v>75</v>
      </c>
      <c r="E1" s="160"/>
      <c r="F1" s="4" t="s">
        <v>86</v>
      </c>
      <c r="G1" s="4"/>
      <c r="H1" s="4"/>
      <c r="I1" s="4"/>
      <c r="J1" s="4"/>
      <c r="K1" s="5"/>
    </row>
    <row r="2" spans="1:11" ht="14.25">
      <c r="A2" s="6"/>
      <c r="B2" s="6"/>
      <c r="C2" s="323" t="s">
        <v>262</v>
      </c>
      <c r="D2" s="323"/>
      <c r="E2" s="323"/>
      <c r="F2" s="323"/>
      <c r="G2" s="323"/>
      <c r="H2" s="323"/>
      <c r="I2" s="8"/>
      <c r="J2" s="8"/>
      <c r="K2" s="9"/>
    </row>
    <row r="3" spans="1:11" ht="12" customHeight="1">
      <c r="A3" s="10"/>
      <c r="B3" s="11"/>
      <c r="C3" s="217"/>
      <c r="D3" s="162"/>
      <c r="E3" s="189"/>
      <c r="F3" s="327" t="s">
        <v>10</v>
      </c>
      <c r="G3" s="328"/>
      <c r="H3" s="328"/>
      <c r="I3" s="329"/>
      <c r="J3" s="324" t="s">
        <v>259</v>
      </c>
      <c r="K3" s="203"/>
    </row>
    <row r="4" spans="1:11" ht="9.75" customHeight="1">
      <c r="A4" s="11"/>
      <c r="B4" s="11" t="s">
        <v>25</v>
      </c>
      <c r="C4" s="192" t="s">
        <v>76</v>
      </c>
      <c r="D4" s="188" t="s">
        <v>87</v>
      </c>
      <c r="E4" s="189" t="s">
        <v>77</v>
      </c>
      <c r="F4" s="330"/>
      <c r="G4" s="331"/>
      <c r="H4" s="331"/>
      <c r="I4" s="332"/>
      <c r="J4" s="325"/>
      <c r="K4" s="17"/>
    </row>
    <row r="5" spans="1:11" ht="11.25" customHeight="1">
      <c r="A5" s="10"/>
      <c r="B5" s="11" t="s">
        <v>26</v>
      </c>
      <c r="C5" s="192" t="s">
        <v>260</v>
      </c>
      <c r="D5" s="188" t="s">
        <v>88</v>
      </c>
      <c r="E5" s="188" t="s">
        <v>78</v>
      </c>
      <c r="F5" s="330"/>
      <c r="G5" s="331"/>
      <c r="H5" s="331"/>
      <c r="I5" s="332"/>
      <c r="J5" s="325"/>
      <c r="K5" s="13" t="s">
        <v>79</v>
      </c>
    </row>
    <row r="6" spans="1:11" ht="11.25" customHeight="1">
      <c r="A6" s="11" t="s">
        <v>7</v>
      </c>
      <c r="B6" s="11" t="s">
        <v>27</v>
      </c>
      <c r="C6" s="192" t="s">
        <v>261</v>
      </c>
      <c r="D6" s="188" t="s">
        <v>5</v>
      </c>
      <c r="E6" s="163" t="s">
        <v>80</v>
      </c>
      <c r="F6" s="330"/>
      <c r="G6" s="331"/>
      <c r="H6" s="331"/>
      <c r="I6" s="332"/>
      <c r="J6" s="325"/>
      <c r="K6" s="13" t="s">
        <v>81</v>
      </c>
    </row>
    <row r="7" spans="1:11" ht="10.5" customHeight="1">
      <c r="A7" s="10"/>
      <c r="B7" s="11"/>
      <c r="C7" s="192"/>
      <c r="D7" s="188"/>
      <c r="E7" s="163"/>
      <c r="F7" s="330"/>
      <c r="G7" s="331"/>
      <c r="H7" s="331"/>
      <c r="I7" s="332"/>
      <c r="J7" s="325"/>
      <c r="K7" s="13" t="s">
        <v>78</v>
      </c>
    </row>
    <row r="8" spans="1:11" ht="11.25" customHeight="1">
      <c r="A8" s="10"/>
      <c r="B8" s="11"/>
      <c r="C8" s="193"/>
      <c r="D8" s="218"/>
      <c r="E8" s="163" t="s">
        <v>155</v>
      </c>
      <c r="F8" s="333"/>
      <c r="G8" s="334"/>
      <c r="H8" s="334"/>
      <c r="I8" s="335"/>
      <c r="J8" s="326"/>
      <c r="K8" s="13" t="s">
        <v>80</v>
      </c>
    </row>
    <row r="9" spans="1:11" ht="13.5" thickBot="1">
      <c r="A9" s="235">
        <v>1</v>
      </c>
      <c r="B9" s="236">
        <v>2</v>
      </c>
      <c r="C9" s="236">
        <v>3</v>
      </c>
      <c r="D9" s="162" t="s">
        <v>2</v>
      </c>
      <c r="E9" s="237" t="s">
        <v>3</v>
      </c>
      <c r="F9" s="237" t="s">
        <v>17</v>
      </c>
      <c r="G9" s="18" t="s">
        <v>18</v>
      </c>
      <c r="H9" s="18" t="s">
        <v>19</v>
      </c>
      <c r="I9" s="18" t="s">
        <v>20</v>
      </c>
      <c r="J9" s="18" t="s">
        <v>3</v>
      </c>
      <c r="K9" s="25" t="s">
        <v>82</v>
      </c>
    </row>
    <row r="10" spans="1:11" s="30" customFormat="1" ht="15" customHeight="1" thickBot="1">
      <c r="A10" s="238" t="s">
        <v>83</v>
      </c>
      <c r="B10" s="239" t="s">
        <v>84</v>
      </c>
      <c r="C10" s="239" t="s">
        <v>55</v>
      </c>
      <c r="D10" s="309">
        <f>D12+D15+D19+D22+D25+D28+D32+D36+D39+D42+D45+D49+D53+D60+D63+D68+D74+D78+D81+D84+D87+D91+D94+D97+D105+D109+D113+D117+D124+D128+D137+D141+D148+D152+D156+D159+D163+D166+D169+D172+D175+D178+D181+D184+D187+D190</f>
        <v>62474078.93</v>
      </c>
      <c r="E10" s="309" t="e">
        <f>E45+E49+E53+E170+#REF!+E81+E84+E91+E97+#REF!+E63+E68+E74+E28+E32+E22+#REF!+E173+E167+E164+E157+E36+#REF!+E176+#REF!+#REF!+E105+E109+E114+E117+E124+#REF!+E131+#REF!+E137+E142+E148+#REF!+#REF!+#REF!+#REF!+#REF!+E87+E94+#REF!+E191+E159+#REF!+E179+E182+E185+#REF!+#REF!+E152+#REF!+#REF!+E78+E188+#REF!</f>
        <v>#REF!</v>
      </c>
      <c r="F10" s="309">
        <f>F12+F15+F19+F22+F25+F28+F32+F36+F39+F42+F45+F49+F53+F60+F63+F68+F74+F78+F81+F84+F87+F91+F94+F97+F105+F109+F113+F117+F124+F128+F137+F141+F148+F152+F156+F159+F163+F166+F169+F172+F175+F178+F181+F184+F187+F190</f>
        <v>4221560.2</v>
      </c>
      <c r="G10" s="240"/>
      <c r="H10" s="240"/>
      <c r="I10" s="240">
        <f>F10</f>
        <v>4221560.2</v>
      </c>
      <c r="J10" s="240">
        <f>D10-I10</f>
        <v>58252518.73</v>
      </c>
      <c r="K10" s="205" t="e">
        <f>E10-I10</f>
        <v>#REF!</v>
      </c>
    </row>
    <row r="11" spans="1:11" ht="15" customHeight="1" thickBot="1">
      <c r="A11" s="241" t="s">
        <v>8</v>
      </c>
      <c r="B11" s="242"/>
      <c r="C11" s="242"/>
      <c r="D11" s="243"/>
      <c r="E11" s="243"/>
      <c r="F11" s="244"/>
      <c r="G11" s="245"/>
      <c r="H11" s="245"/>
      <c r="I11" s="245"/>
      <c r="J11" s="245"/>
      <c r="K11" s="206"/>
    </row>
    <row r="12" spans="1:11" s="37" customFormat="1" ht="47.25" customHeight="1" thickBot="1">
      <c r="A12" s="246" t="s">
        <v>348</v>
      </c>
      <c r="B12" s="247"/>
      <c r="C12" s="248" t="s">
        <v>312</v>
      </c>
      <c r="D12" s="249">
        <f>D13</f>
        <v>1135300</v>
      </c>
      <c r="E12" s="249">
        <v>0</v>
      </c>
      <c r="F12" s="249">
        <f>F13</f>
        <v>207484.45</v>
      </c>
      <c r="G12" s="250"/>
      <c r="H12" s="250"/>
      <c r="I12" s="249">
        <f>F12</f>
        <v>207484.45</v>
      </c>
      <c r="J12" s="249">
        <f>D12-F12</f>
        <v>927815.55</v>
      </c>
      <c r="K12" s="205">
        <f>E12-I12</f>
        <v>-207484.45</v>
      </c>
    </row>
    <row r="13" spans="1:11" s="230" customFormat="1" ht="18" customHeight="1" thickBot="1">
      <c r="A13" s="256" t="s">
        <v>117</v>
      </c>
      <c r="B13" s="252"/>
      <c r="C13" s="258" t="s">
        <v>313</v>
      </c>
      <c r="D13" s="254">
        <v>1135300</v>
      </c>
      <c r="E13" s="254">
        <v>0</v>
      </c>
      <c r="F13" s="254">
        <v>207484.45</v>
      </c>
      <c r="G13" s="255"/>
      <c r="H13" s="255"/>
      <c r="I13" s="254">
        <f>F13</f>
        <v>207484.45</v>
      </c>
      <c r="J13" s="307">
        <v>0</v>
      </c>
      <c r="K13" s="231">
        <f>E13-I13</f>
        <v>-207484.45</v>
      </c>
    </row>
    <row r="14" spans="1:11" s="230" customFormat="1" ht="15.75" customHeight="1" thickBot="1">
      <c r="A14" s="251"/>
      <c r="B14" s="252"/>
      <c r="C14" s="253"/>
      <c r="D14" s="254"/>
      <c r="E14" s="254"/>
      <c r="F14" s="254"/>
      <c r="G14" s="255"/>
      <c r="H14" s="255"/>
      <c r="I14" s="254"/>
      <c r="J14" s="254"/>
      <c r="K14" s="229"/>
    </row>
    <row r="15" spans="1:11" s="37" customFormat="1" ht="47.25" customHeight="1" thickBot="1">
      <c r="A15" s="246" t="s">
        <v>349</v>
      </c>
      <c r="B15" s="247"/>
      <c r="C15" s="248" t="s">
        <v>312</v>
      </c>
      <c r="D15" s="249">
        <f>D16+D17</f>
        <v>4232280</v>
      </c>
      <c r="E15" s="249">
        <v>0</v>
      </c>
      <c r="F15" s="249">
        <f>F16+F17</f>
        <v>0</v>
      </c>
      <c r="G15" s="250"/>
      <c r="H15" s="250"/>
      <c r="I15" s="249">
        <f>F15</f>
        <v>0</v>
      </c>
      <c r="J15" s="249">
        <f>D15-I15</f>
        <v>4232280</v>
      </c>
      <c r="K15" s="205">
        <f>E15-I15</f>
        <v>0</v>
      </c>
    </row>
    <row r="16" spans="1:11" s="37" customFormat="1" ht="15" customHeight="1" thickBot="1">
      <c r="A16" s="256" t="s">
        <v>156</v>
      </c>
      <c r="B16" s="257"/>
      <c r="C16" s="258" t="s">
        <v>313</v>
      </c>
      <c r="D16" s="255">
        <v>2880580</v>
      </c>
      <c r="E16" s="255">
        <v>27422.92</v>
      </c>
      <c r="F16" s="255">
        <v>0</v>
      </c>
      <c r="G16" s="259"/>
      <c r="H16" s="259"/>
      <c r="I16" s="259">
        <f>F16</f>
        <v>0</v>
      </c>
      <c r="J16" s="259">
        <f>D16-I16</f>
        <v>2880580</v>
      </c>
      <c r="K16" s="207">
        <f>E16-I16</f>
        <v>27422.92</v>
      </c>
    </row>
    <row r="17" spans="1:11" s="30" customFormat="1" ht="15" customHeight="1" thickBot="1">
      <c r="A17" s="256" t="s">
        <v>156</v>
      </c>
      <c r="B17" s="260"/>
      <c r="C17" s="258" t="s">
        <v>313</v>
      </c>
      <c r="D17" s="255">
        <v>1351700</v>
      </c>
      <c r="E17" s="255">
        <v>6854.51</v>
      </c>
      <c r="F17" s="255">
        <v>0</v>
      </c>
      <c r="G17" s="259"/>
      <c r="H17" s="259"/>
      <c r="I17" s="259">
        <f>F17</f>
        <v>0</v>
      </c>
      <c r="J17" s="259">
        <f>D17-I17</f>
        <v>1351700</v>
      </c>
      <c r="K17" s="207">
        <f>J17</f>
        <v>1351700</v>
      </c>
    </row>
    <row r="18" spans="1:11" s="30" customFormat="1" ht="12" customHeight="1" thickBot="1">
      <c r="A18" s="256"/>
      <c r="B18" s="261"/>
      <c r="C18" s="262"/>
      <c r="D18" s="255"/>
      <c r="E18" s="255"/>
      <c r="F18" s="255"/>
      <c r="G18" s="254"/>
      <c r="H18" s="263"/>
      <c r="I18" s="259"/>
      <c r="J18" s="259"/>
      <c r="K18" s="211"/>
    </row>
    <row r="19" spans="1:11" s="37" customFormat="1" ht="39.75" customHeight="1" thickBot="1">
      <c r="A19" s="246" t="s">
        <v>444</v>
      </c>
      <c r="B19" s="247"/>
      <c r="C19" s="248" t="s">
        <v>350</v>
      </c>
      <c r="D19" s="249">
        <f>D20</f>
        <v>276000</v>
      </c>
      <c r="E19" s="249">
        <v>0</v>
      </c>
      <c r="F19" s="249">
        <f>F20</f>
        <v>21971.6</v>
      </c>
      <c r="G19" s="250"/>
      <c r="H19" s="250"/>
      <c r="I19" s="249">
        <f>F19</f>
        <v>21971.6</v>
      </c>
      <c r="J19" s="249">
        <f>D19-I19</f>
        <v>254028.4</v>
      </c>
      <c r="K19" s="205">
        <f>E19-I19</f>
        <v>-21971.6</v>
      </c>
    </row>
    <row r="20" spans="1:11" s="230" customFormat="1" ht="33.75" customHeight="1" thickBot="1">
      <c r="A20" s="256" t="s">
        <v>126</v>
      </c>
      <c r="B20" s="252"/>
      <c r="C20" s="258" t="s">
        <v>314</v>
      </c>
      <c r="D20" s="254">
        <v>276000</v>
      </c>
      <c r="E20" s="254">
        <v>0</v>
      </c>
      <c r="F20" s="254">
        <v>21971.6</v>
      </c>
      <c r="G20" s="255"/>
      <c r="H20" s="255"/>
      <c r="I20" s="254">
        <f>F20</f>
        <v>21971.6</v>
      </c>
      <c r="J20" s="254">
        <f>D20-I20</f>
        <v>254028.4</v>
      </c>
      <c r="K20" s="231">
        <f>E20-I20</f>
        <v>-21971.6</v>
      </c>
    </row>
    <row r="21" spans="1:11" s="230" customFormat="1" ht="13.5" customHeight="1" thickBot="1">
      <c r="A21" s="251"/>
      <c r="B21" s="252"/>
      <c r="C21" s="253"/>
      <c r="D21" s="254"/>
      <c r="E21" s="254"/>
      <c r="F21" s="254"/>
      <c r="G21" s="255"/>
      <c r="H21" s="255"/>
      <c r="I21" s="254"/>
      <c r="J21" s="254"/>
      <c r="K21" s="231"/>
    </row>
    <row r="22" spans="1:11" s="224" customFormat="1" ht="28.5" customHeight="1" thickBot="1">
      <c r="A22" s="246" t="s">
        <v>351</v>
      </c>
      <c r="B22" s="264"/>
      <c r="C22" s="248" t="s">
        <v>352</v>
      </c>
      <c r="D22" s="249">
        <f>D23</f>
        <v>300000</v>
      </c>
      <c r="E22" s="249">
        <v>0</v>
      </c>
      <c r="F22" s="249">
        <f>F23</f>
        <v>0</v>
      </c>
      <c r="G22" s="249"/>
      <c r="H22" s="249"/>
      <c r="I22" s="249">
        <f>F22</f>
        <v>0</v>
      </c>
      <c r="J22" s="249">
        <f>D22-I22</f>
        <v>300000</v>
      </c>
      <c r="K22" s="223">
        <f>E22-I22</f>
        <v>0</v>
      </c>
    </row>
    <row r="23" spans="1:11" s="227" customFormat="1" ht="18" customHeight="1" thickBot="1">
      <c r="A23" s="256" t="s">
        <v>117</v>
      </c>
      <c r="B23" s="265"/>
      <c r="C23" s="258" t="s">
        <v>308</v>
      </c>
      <c r="D23" s="254">
        <v>300000</v>
      </c>
      <c r="E23" s="254">
        <v>0</v>
      </c>
      <c r="F23" s="254">
        <v>0</v>
      </c>
      <c r="G23" s="254"/>
      <c r="H23" s="254"/>
      <c r="I23" s="254">
        <f>F23</f>
        <v>0</v>
      </c>
      <c r="J23" s="254">
        <f>D23-I23</f>
        <v>300000</v>
      </c>
      <c r="K23" s="226">
        <f>E23-I23</f>
        <v>0</v>
      </c>
    </row>
    <row r="24" spans="1:11" s="227" customFormat="1" ht="16.5" customHeight="1" thickBot="1">
      <c r="A24" s="251"/>
      <c r="B24" s="265"/>
      <c r="C24" s="253"/>
      <c r="D24" s="254"/>
      <c r="E24" s="254"/>
      <c r="F24" s="254"/>
      <c r="G24" s="254"/>
      <c r="H24" s="254"/>
      <c r="I24" s="254"/>
      <c r="J24" s="254"/>
      <c r="K24" s="226"/>
    </row>
    <row r="25" spans="1:11" s="30" customFormat="1" ht="38.25" customHeight="1" thickBot="1">
      <c r="A25" s="246" t="s">
        <v>389</v>
      </c>
      <c r="B25" s="264"/>
      <c r="C25" s="248" t="s">
        <v>416</v>
      </c>
      <c r="D25" s="249">
        <f>D26</f>
        <v>3030.3</v>
      </c>
      <c r="E25" s="249">
        <v>0</v>
      </c>
      <c r="F25" s="249">
        <f>F26</f>
        <v>0</v>
      </c>
      <c r="G25" s="249"/>
      <c r="H25" s="249"/>
      <c r="I25" s="249">
        <f>F25</f>
        <v>0</v>
      </c>
      <c r="J25" s="249">
        <f>D25-I25</f>
        <v>3030.3</v>
      </c>
      <c r="K25" s="205">
        <f>E25-I25</f>
        <v>0</v>
      </c>
    </row>
    <row r="26" spans="1:11" s="233" customFormat="1" ht="18" customHeight="1" thickBot="1">
      <c r="A26" s="256" t="s">
        <v>117</v>
      </c>
      <c r="B26" s="265"/>
      <c r="C26" s="258" t="s">
        <v>417</v>
      </c>
      <c r="D26" s="254">
        <v>3030.3</v>
      </c>
      <c r="E26" s="254">
        <v>0</v>
      </c>
      <c r="F26" s="254">
        <v>0</v>
      </c>
      <c r="G26" s="254"/>
      <c r="H26" s="254"/>
      <c r="I26" s="254">
        <f>F26</f>
        <v>0</v>
      </c>
      <c r="J26" s="254">
        <f>D26-I26</f>
        <v>3030.3</v>
      </c>
      <c r="K26" s="231">
        <f>E26-I26</f>
        <v>0</v>
      </c>
    </row>
    <row r="27" spans="1:11" s="30" customFormat="1" ht="13.5" customHeight="1" thickBot="1">
      <c r="A27" s="266"/>
      <c r="B27" s="261"/>
      <c r="C27" s="267"/>
      <c r="D27" s="263"/>
      <c r="E27" s="263"/>
      <c r="F27" s="263"/>
      <c r="G27" s="263"/>
      <c r="H27" s="263"/>
      <c r="I27" s="263"/>
      <c r="J27" s="263"/>
      <c r="K27" s="208"/>
    </row>
    <row r="28" spans="1:11" s="30" customFormat="1" ht="28.5" customHeight="1" thickBot="1">
      <c r="A28" s="246" t="s">
        <v>353</v>
      </c>
      <c r="B28" s="264"/>
      <c r="C28" s="248" t="s">
        <v>303</v>
      </c>
      <c r="D28" s="249">
        <f>D29+D30</f>
        <v>38663.34</v>
      </c>
      <c r="E28" s="249">
        <f>E29+E30</f>
        <v>48057.36</v>
      </c>
      <c r="F28" s="249">
        <f>F29+F30</f>
        <v>14417.91</v>
      </c>
      <c r="G28" s="249"/>
      <c r="H28" s="249"/>
      <c r="I28" s="249">
        <f>F28</f>
        <v>14417.91</v>
      </c>
      <c r="J28" s="249">
        <f>D28-I28</f>
        <v>24245.429999999997</v>
      </c>
      <c r="K28" s="205">
        <f>E28-I28</f>
        <v>33639.45</v>
      </c>
    </row>
    <row r="29" spans="1:11" s="37" customFormat="1" ht="15" customHeight="1" thickBot="1">
      <c r="A29" s="256" t="s">
        <v>110</v>
      </c>
      <c r="B29" s="257"/>
      <c r="C29" s="262" t="s">
        <v>304</v>
      </c>
      <c r="D29" s="255">
        <v>38663.34</v>
      </c>
      <c r="E29" s="255">
        <v>34903.52</v>
      </c>
      <c r="F29" s="255">
        <v>14417.91</v>
      </c>
      <c r="G29" s="259"/>
      <c r="H29" s="259"/>
      <c r="I29" s="259">
        <f>F29</f>
        <v>14417.91</v>
      </c>
      <c r="J29" s="259">
        <f>D29-I29</f>
        <v>24245.429999999997</v>
      </c>
      <c r="K29" s="207">
        <f>E29-I29</f>
        <v>20485.609999999997</v>
      </c>
    </row>
    <row r="30" spans="1:11" s="37" customFormat="1" ht="15" customHeight="1" thickBot="1">
      <c r="A30" s="256" t="s">
        <v>110</v>
      </c>
      <c r="B30" s="260"/>
      <c r="C30" s="262" t="s">
        <v>305</v>
      </c>
      <c r="D30" s="255">
        <v>0</v>
      </c>
      <c r="E30" s="255">
        <v>13153.84</v>
      </c>
      <c r="F30" s="255">
        <v>0</v>
      </c>
      <c r="G30" s="259"/>
      <c r="H30" s="259"/>
      <c r="I30" s="259">
        <f>F30</f>
        <v>0</v>
      </c>
      <c r="J30" s="259">
        <f>D30-I30</f>
        <v>0</v>
      </c>
      <c r="K30" s="207">
        <f>J30</f>
        <v>0</v>
      </c>
    </row>
    <row r="31" spans="1:11" s="30" customFormat="1" ht="12.75" customHeight="1" thickBot="1">
      <c r="A31" s="256"/>
      <c r="B31" s="260"/>
      <c r="C31" s="262"/>
      <c r="D31" s="255"/>
      <c r="E31" s="255"/>
      <c r="F31" s="255"/>
      <c r="G31" s="259"/>
      <c r="H31" s="259"/>
      <c r="I31" s="259"/>
      <c r="J31" s="259"/>
      <c r="K31" s="207"/>
    </row>
    <row r="32" spans="1:11" s="30" customFormat="1" ht="27.75" customHeight="1" thickBot="1">
      <c r="A32" s="246" t="s">
        <v>354</v>
      </c>
      <c r="B32" s="264"/>
      <c r="C32" s="248" t="s">
        <v>306</v>
      </c>
      <c r="D32" s="249">
        <f>D33+D34</f>
        <v>133200</v>
      </c>
      <c r="E32" s="249" t="e">
        <f>E33+E34+#REF!+#REF!</f>
        <v>#REF!</v>
      </c>
      <c r="F32" s="249">
        <f>F33+F34</f>
        <v>0</v>
      </c>
      <c r="G32" s="249"/>
      <c r="H32" s="249"/>
      <c r="I32" s="249">
        <f>F32</f>
        <v>0</v>
      </c>
      <c r="J32" s="249">
        <f>D32-I32</f>
        <v>133200</v>
      </c>
      <c r="K32" s="205" t="e">
        <f>E32-I32</f>
        <v>#REF!</v>
      </c>
    </row>
    <row r="33" spans="1:11" s="37" customFormat="1" ht="15" customHeight="1" thickBot="1">
      <c r="A33" s="256" t="s">
        <v>110</v>
      </c>
      <c r="B33" s="260"/>
      <c r="C33" s="258" t="s">
        <v>307</v>
      </c>
      <c r="D33" s="255">
        <v>133200</v>
      </c>
      <c r="E33" s="255">
        <v>34903.52</v>
      </c>
      <c r="F33" s="255">
        <v>0</v>
      </c>
      <c r="G33" s="259"/>
      <c r="H33" s="259"/>
      <c r="I33" s="259">
        <f>F33</f>
        <v>0</v>
      </c>
      <c r="J33" s="259">
        <f>D33-I33</f>
        <v>133200</v>
      </c>
      <c r="K33" s="207">
        <f>E33-I33</f>
        <v>34903.52</v>
      </c>
    </row>
    <row r="34" spans="1:11" s="37" customFormat="1" ht="15" customHeight="1" thickBot="1">
      <c r="A34" s="256" t="s">
        <v>110</v>
      </c>
      <c r="B34" s="260"/>
      <c r="C34" s="258" t="s">
        <v>355</v>
      </c>
      <c r="D34" s="255">
        <v>0</v>
      </c>
      <c r="E34" s="255">
        <v>13153.84</v>
      </c>
      <c r="F34" s="255">
        <v>0</v>
      </c>
      <c r="G34" s="259"/>
      <c r="H34" s="259"/>
      <c r="I34" s="259">
        <f>F34</f>
        <v>0</v>
      </c>
      <c r="J34" s="259">
        <f>D34-I34</f>
        <v>0</v>
      </c>
      <c r="K34" s="207">
        <f>E34-I34</f>
        <v>13153.84</v>
      </c>
    </row>
    <row r="35" spans="1:11" s="37" customFormat="1" ht="11.25" customHeight="1" thickBot="1">
      <c r="A35" s="256"/>
      <c r="B35" s="257"/>
      <c r="C35" s="262"/>
      <c r="D35" s="255"/>
      <c r="E35" s="255"/>
      <c r="F35" s="255"/>
      <c r="G35" s="259"/>
      <c r="H35" s="259"/>
      <c r="I35" s="259"/>
      <c r="J35" s="259"/>
      <c r="K35" s="207"/>
    </row>
    <row r="36" spans="1:11" s="233" customFormat="1" ht="37.5" customHeight="1" thickBot="1">
      <c r="A36" s="246" t="s">
        <v>356</v>
      </c>
      <c r="B36" s="264"/>
      <c r="C36" s="248" t="s">
        <v>418</v>
      </c>
      <c r="D36" s="249">
        <f>D37</f>
        <v>100000</v>
      </c>
      <c r="E36" s="249" t="e">
        <f>#REF!</f>
        <v>#REF!</v>
      </c>
      <c r="F36" s="249">
        <f>F37</f>
        <v>86822.07</v>
      </c>
      <c r="G36" s="249"/>
      <c r="H36" s="249"/>
      <c r="I36" s="249">
        <f>F36</f>
        <v>86822.07</v>
      </c>
      <c r="J36" s="249">
        <f>D36-I36</f>
        <v>13177.929999999993</v>
      </c>
      <c r="K36" s="232" t="e">
        <f>E36-I36</f>
        <v>#REF!</v>
      </c>
    </row>
    <row r="37" spans="1:11" s="233" customFormat="1" ht="20.25" customHeight="1" thickBot="1">
      <c r="A37" s="256" t="s">
        <v>110</v>
      </c>
      <c r="B37" s="265"/>
      <c r="C37" s="258" t="s">
        <v>311</v>
      </c>
      <c r="D37" s="254">
        <v>100000</v>
      </c>
      <c r="E37" s="254" t="e">
        <f>#REF!</f>
        <v>#REF!</v>
      </c>
      <c r="F37" s="254">
        <v>86822.07</v>
      </c>
      <c r="G37" s="254"/>
      <c r="H37" s="254"/>
      <c r="I37" s="254">
        <f>F37</f>
        <v>86822.07</v>
      </c>
      <c r="J37" s="254">
        <f>D37-I37</f>
        <v>13177.929999999993</v>
      </c>
      <c r="K37" s="232"/>
    </row>
    <row r="38" spans="1:11" s="233" customFormat="1" ht="14.25" customHeight="1" thickBot="1">
      <c r="A38" s="293"/>
      <c r="B38" s="293"/>
      <c r="C38" s="293"/>
      <c r="D38" s="293"/>
      <c r="E38" s="293"/>
      <c r="F38" s="293"/>
      <c r="G38" s="293"/>
      <c r="H38" s="293"/>
      <c r="I38" s="293"/>
      <c r="J38" s="293"/>
      <c r="K38" s="232" t="e">
        <f>E37-I37</f>
        <v>#REF!</v>
      </c>
    </row>
    <row r="39" spans="1:11" s="30" customFormat="1" ht="38.25" customHeight="1" thickBot="1">
      <c r="A39" s="246" t="s">
        <v>390</v>
      </c>
      <c r="B39" s="264"/>
      <c r="C39" s="248" t="s">
        <v>357</v>
      </c>
      <c r="D39" s="249">
        <f>D40</f>
        <v>1728</v>
      </c>
      <c r="E39" s="249">
        <v>0</v>
      </c>
      <c r="F39" s="249">
        <f>F40</f>
        <v>0</v>
      </c>
      <c r="G39" s="249"/>
      <c r="H39" s="249"/>
      <c r="I39" s="249">
        <f>F39</f>
        <v>0</v>
      </c>
      <c r="J39" s="249">
        <f>D39-I39</f>
        <v>1728</v>
      </c>
      <c r="K39" s="205">
        <f>E39-I39</f>
        <v>0</v>
      </c>
    </row>
    <row r="40" spans="1:11" s="233" customFormat="1" ht="20.25" customHeight="1" thickBot="1">
      <c r="A40" s="256" t="s">
        <v>131</v>
      </c>
      <c r="B40" s="265"/>
      <c r="C40" s="258" t="s">
        <v>309</v>
      </c>
      <c r="D40" s="254">
        <v>1728</v>
      </c>
      <c r="E40" s="254">
        <v>0</v>
      </c>
      <c r="F40" s="254">
        <v>0</v>
      </c>
      <c r="G40" s="254"/>
      <c r="H40" s="254"/>
      <c r="I40" s="254">
        <f>F40</f>
        <v>0</v>
      </c>
      <c r="J40" s="254">
        <f>D40-I40</f>
        <v>1728</v>
      </c>
      <c r="K40" s="231">
        <f>E40-I40</f>
        <v>0</v>
      </c>
    </row>
    <row r="41" spans="1:11" s="30" customFormat="1" ht="15" customHeight="1" thickBot="1">
      <c r="A41" s="266"/>
      <c r="B41" s="261"/>
      <c r="C41" s="267"/>
      <c r="D41" s="263"/>
      <c r="E41" s="263"/>
      <c r="F41" s="263"/>
      <c r="G41" s="263"/>
      <c r="H41" s="263"/>
      <c r="I41" s="263"/>
      <c r="J41" s="263"/>
      <c r="K41" s="208"/>
    </row>
    <row r="42" spans="1:11" s="30" customFormat="1" ht="28.5" customHeight="1" thickBot="1">
      <c r="A42" s="246" t="s">
        <v>358</v>
      </c>
      <c r="B42" s="264"/>
      <c r="C42" s="248" t="s">
        <v>359</v>
      </c>
      <c r="D42" s="249">
        <f>D43</f>
        <v>4032</v>
      </c>
      <c r="E42" s="249">
        <v>0</v>
      </c>
      <c r="F42" s="249">
        <f>F43</f>
        <v>0</v>
      </c>
      <c r="G42" s="249"/>
      <c r="H42" s="249"/>
      <c r="I42" s="249">
        <f>F42</f>
        <v>0</v>
      </c>
      <c r="J42" s="249">
        <f>D42-I42</f>
        <v>4032</v>
      </c>
      <c r="K42" s="205">
        <f>E42-I42</f>
        <v>0</v>
      </c>
    </row>
    <row r="43" spans="1:11" s="233" customFormat="1" ht="18.75" customHeight="1" thickBot="1">
      <c r="A43" s="256" t="s">
        <v>131</v>
      </c>
      <c r="B43" s="265"/>
      <c r="C43" s="258" t="s">
        <v>310</v>
      </c>
      <c r="D43" s="254">
        <v>4032</v>
      </c>
      <c r="E43" s="254">
        <v>0</v>
      </c>
      <c r="F43" s="254">
        <v>0</v>
      </c>
      <c r="G43" s="254"/>
      <c r="H43" s="254"/>
      <c r="I43" s="254">
        <f>F43</f>
        <v>0</v>
      </c>
      <c r="J43" s="254">
        <f>D43-I43</f>
        <v>4032</v>
      </c>
      <c r="K43" s="231">
        <f>E43-I43</f>
        <v>0</v>
      </c>
    </row>
    <row r="44" spans="1:11" s="233" customFormat="1" ht="13.5" customHeight="1" thickBot="1">
      <c r="A44" s="251"/>
      <c r="B44" s="265"/>
      <c r="C44" s="253"/>
      <c r="D44" s="254"/>
      <c r="E44" s="254"/>
      <c r="F44" s="254"/>
      <c r="G44" s="254"/>
      <c r="H44" s="254"/>
      <c r="I44" s="254"/>
      <c r="J44" s="254"/>
      <c r="K44" s="231"/>
    </row>
    <row r="45" spans="1:11" s="30" customFormat="1" ht="33.75" customHeight="1" thickBot="1">
      <c r="A45" s="268" t="s">
        <v>360</v>
      </c>
      <c r="B45" s="269"/>
      <c r="C45" s="248" t="s">
        <v>266</v>
      </c>
      <c r="D45" s="249">
        <f>D46+D47</f>
        <v>1254401</v>
      </c>
      <c r="E45" s="249">
        <f>E46+E47</f>
        <v>1274389.0599999998</v>
      </c>
      <c r="F45" s="249">
        <f>F46+F47</f>
        <v>285710.99</v>
      </c>
      <c r="G45" s="249"/>
      <c r="H45" s="249"/>
      <c r="I45" s="249">
        <f>F45</f>
        <v>285710.99</v>
      </c>
      <c r="J45" s="249">
        <f>D45-I45</f>
        <v>968690.01</v>
      </c>
      <c r="K45" s="205">
        <f>E45-I45</f>
        <v>988678.0699999998</v>
      </c>
    </row>
    <row r="46" spans="1:11" s="37" customFormat="1" ht="15" customHeight="1" thickBot="1">
      <c r="A46" s="256" t="s">
        <v>104</v>
      </c>
      <c r="B46" s="257"/>
      <c r="C46" s="262" t="s">
        <v>267</v>
      </c>
      <c r="D46" s="255">
        <v>963442</v>
      </c>
      <c r="E46" s="255">
        <v>1071259.63</v>
      </c>
      <c r="F46" s="255">
        <v>233459.5</v>
      </c>
      <c r="G46" s="259"/>
      <c r="H46" s="259"/>
      <c r="I46" s="259">
        <f>F46</f>
        <v>233459.5</v>
      </c>
      <c r="J46" s="259">
        <f>D46-I46</f>
        <v>729982.5</v>
      </c>
      <c r="K46" s="207">
        <f>E46-I46</f>
        <v>837800.1299999999</v>
      </c>
    </row>
    <row r="47" spans="1:11" s="37" customFormat="1" ht="14.25" customHeight="1" thickBot="1">
      <c r="A47" s="256" t="s">
        <v>108</v>
      </c>
      <c r="B47" s="260"/>
      <c r="C47" s="262" t="s">
        <v>268</v>
      </c>
      <c r="D47" s="255">
        <v>290959</v>
      </c>
      <c r="E47" s="255">
        <v>203129.43</v>
      </c>
      <c r="F47" s="255">
        <v>52251.49</v>
      </c>
      <c r="G47" s="259"/>
      <c r="H47" s="259"/>
      <c r="I47" s="259">
        <f>F47</f>
        <v>52251.49</v>
      </c>
      <c r="J47" s="259">
        <f>D47-I47</f>
        <v>238707.51</v>
      </c>
      <c r="K47" s="207">
        <f>E47-I47</f>
        <v>150877.94</v>
      </c>
    </row>
    <row r="48" spans="1:11" s="30" customFormat="1" ht="12.75" customHeight="1" thickBot="1">
      <c r="A48" s="266"/>
      <c r="B48" s="261"/>
      <c r="C48" s="270"/>
      <c r="D48" s="254"/>
      <c r="E48" s="254"/>
      <c r="F48" s="254"/>
      <c r="G48" s="263"/>
      <c r="H48" s="263"/>
      <c r="I48" s="263"/>
      <c r="J48" s="259"/>
      <c r="K48" s="207"/>
    </row>
    <row r="49" spans="1:11" s="30" customFormat="1" ht="36.75" customHeight="1" thickBot="1">
      <c r="A49" s="246" t="s">
        <v>361</v>
      </c>
      <c r="B49" s="264"/>
      <c r="C49" s="248" t="s">
        <v>269</v>
      </c>
      <c r="D49" s="249">
        <f>D50+D51</f>
        <v>4851718</v>
      </c>
      <c r="E49" s="249">
        <f>E50+E51</f>
        <v>4862449.27</v>
      </c>
      <c r="F49" s="249">
        <f>F50+F51</f>
        <v>1086134.42</v>
      </c>
      <c r="G49" s="249"/>
      <c r="H49" s="249"/>
      <c r="I49" s="249">
        <f>F49</f>
        <v>1086134.42</v>
      </c>
      <c r="J49" s="249">
        <f>D49-I49</f>
        <v>3765583.58</v>
      </c>
      <c r="K49" s="205">
        <f>E49-I49</f>
        <v>3776314.8499999996</v>
      </c>
    </row>
    <row r="50" spans="1:11" s="37" customFormat="1" ht="15" customHeight="1" thickBot="1">
      <c r="A50" s="256" t="s">
        <v>104</v>
      </c>
      <c r="B50" s="257"/>
      <c r="C50" s="262" t="s">
        <v>270</v>
      </c>
      <c r="D50" s="255">
        <v>3726358</v>
      </c>
      <c r="E50" s="255">
        <v>3675899.26</v>
      </c>
      <c r="F50" s="255">
        <v>840672.11</v>
      </c>
      <c r="G50" s="259"/>
      <c r="H50" s="259"/>
      <c r="I50" s="259">
        <f>F50</f>
        <v>840672.11</v>
      </c>
      <c r="J50" s="259">
        <f>D50-I50</f>
        <v>2885685.89</v>
      </c>
      <c r="K50" s="207">
        <f>E50-I50</f>
        <v>2835227.15</v>
      </c>
    </row>
    <row r="51" spans="1:11" s="37" customFormat="1" ht="15" customHeight="1" thickBot="1">
      <c r="A51" s="256" t="s">
        <v>108</v>
      </c>
      <c r="B51" s="260"/>
      <c r="C51" s="262" t="s">
        <v>271</v>
      </c>
      <c r="D51" s="255">
        <v>1125360</v>
      </c>
      <c r="E51" s="255">
        <v>1186550.01</v>
      </c>
      <c r="F51" s="255">
        <v>245462.31</v>
      </c>
      <c r="G51" s="259"/>
      <c r="H51" s="259"/>
      <c r="I51" s="259">
        <f>F51</f>
        <v>245462.31</v>
      </c>
      <c r="J51" s="259">
        <f>D51-I51</f>
        <v>879897.69</v>
      </c>
      <c r="K51" s="207">
        <f>E51-I51</f>
        <v>941087.7</v>
      </c>
    </row>
    <row r="52" spans="1:11" s="30" customFormat="1" ht="12" customHeight="1" thickBot="1">
      <c r="A52" s="266"/>
      <c r="B52" s="261"/>
      <c r="C52" s="267"/>
      <c r="D52" s="254"/>
      <c r="E52" s="254"/>
      <c r="F52" s="254"/>
      <c r="G52" s="263"/>
      <c r="H52" s="263"/>
      <c r="I52" s="263"/>
      <c r="J52" s="263"/>
      <c r="K52" s="208"/>
    </row>
    <row r="53" spans="1:11" s="30" customFormat="1" ht="48.75" customHeight="1" thickBot="1">
      <c r="A53" s="246" t="s">
        <v>362</v>
      </c>
      <c r="B53" s="264"/>
      <c r="C53" s="248" t="s">
        <v>272</v>
      </c>
      <c r="D53" s="249">
        <f>D54+D55+D56+D57+D58</f>
        <v>136000</v>
      </c>
      <c r="E53" s="249">
        <f>E57+E58+E56+E55</f>
        <v>107696.61000000002</v>
      </c>
      <c r="F53" s="249">
        <f>F54+F55+F56+F57+F58</f>
        <v>27085.81</v>
      </c>
      <c r="G53" s="249"/>
      <c r="H53" s="249"/>
      <c r="I53" s="249">
        <f aca="true" t="shared" si="0" ref="I53:I58">F53</f>
        <v>27085.81</v>
      </c>
      <c r="J53" s="249">
        <f aca="true" t="shared" si="1" ref="J53:J58">D53-I53</f>
        <v>108914.19</v>
      </c>
      <c r="K53" s="205">
        <f aca="true" t="shared" si="2" ref="K53:K58">E53-I53</f>
        <v>80610.80000000002</v>
      </c>
    </row>
    <row r="54" spans="1:11" s="30" customFormat="1" ht="15" customHeight="1" thickBot="1">
      <c r="A54" s="256" t="s">
        <v>106</v>
      </c>
      <c r="B54" s="271"/>
      <c r="C54" s="258" t="s">
        <v>276</v>
      </c>
      <c r="D54" s="255">
        <v>20000</v>
      </c>
      <c r="E54" s="255">
        <v>2618</v>
      </c>
      <c r="F54" s="255">
        <v>0</v>
      </c>
      <c r="G54" s="255"/>
      <c r="H54" s="255"/>
      <c r="I54" s="255">
        <f t="shared" si="0"/>
        <v>0</v>
      </c>
      <c r="J54" s="255">
        <f t="shared" si="1"/>
        <v>20000</v>
      </c>
      <c r="K54" s="209">
        <f t="shared" si="2"/>
        <v>2618</v>
      </c>
    </row>
    <row r="55" spans="1:11" s="30" customFormat="1" ht="15" customHeight="1" thickBot="1">
      <c r="A55" s="256" t="s">
        <v>113</v>
      </c>
      <c r="B55" s="271"/>
      <c r="C55" s="258" t="s">
        <v>273</v>
      </c>
      <c r="D55" s="255">
        <v>15000</v>
      </c>
      <c r="E55" s="255">
        <v>2618</v>
      </c>
      <c r="F55" s="255">
        <v>0</v>
      </c>
      <c r="G55" s="255"/>
      <c r="H55" s="255"/>
      <c r="I55" s="255">
        <f t="shared" si="0"/>
        <v>0</v>
      </c>
      <c r="J55" s="255">
        <f t="shared" si="1"/>
        <v>15000</v>
      </c>
      <c r="K55" s="209">
        <f t="shared" si="2"/>
        <v>2618</v>
      </c>
    </row>
    <row r="56" spans="1:11" s="37" customFormat="1" ht="15" customHeight="1" thickBot="1">
      <c r="A56" s="256" t="s">
        <v>117</v>
      </c>
      <c r="B56" s="271"/>
      <c r="C56" s="258" t="s">
        <v>274</v>
      </c>
      <c r="D56" s="255">
        <v>36000</v>
      </c>
      <c r="E56" s="255">
        <v>32914.01</v>
      </c>
      <c r="F56" s="255">
        <v>8250.01</v>
      </c>
      <c r="G56" s="255"/>
      <c r="H56" s="255"/>
      <c r="I56" s="255">
        <f t="shared" si="0"/>
        <v>8250.01</v>
      </c>
      <c r="J56" s="255">
        <f t="shared" si="1"/>
        <v>27749.989999999998</v>
      </c>
      <c r="K56" s="209">
        <f t="shared" si="2"/>
        <v>24664</v>
      </c>
    </row>
    <row r="57" spans="1:11" s="37" customFormat="1" ht="15" customHeight="1" thickBot="1">
      <c r="A57" s="256" t="s">
        <v>110</v>
      </c>
      <c r="B57" s="260"/>
      <c r="C57" s="262" t="s">
        <v>275</v>
      </c>
      <c r="D57" s="255">
        <v>55000</v>
      </c>
      <c r="E57" s="255">
        <v>63969.6</v>
      </c>
      <c r="F57" s="255">
        <v>18602.78</v>
      </c>
      <c r="G57" s="259"/>
      <c r="H57" s="259"/>
      <c r="I57" s="259">
        <f t="shared" si="0"/>
        <v>18602.78</v>
      </c>
      <c r="J57" s="259">
        <f t="shared" si="1"/>
        <v>36397.22</v>
      </c>
      <c r="K57" s="207">
        <f t="shared" si="2"/>
        <v>45366.82</v>
      </c>
    </row>
    <row r="58" spans="1:11" s="37" customFormat="1" ht="15" customHeight="1" thickBot="1">
      <c r="A58" s="256" t="s">
        <v>127</v>
      </c>
      <c r="B58" s="260"/>
      <c r="C58" s="262" t="s">
        <v>421</v>
      </c>
      <c r="D58" s="255">
        <v>10000</v>
      </c>
      <c r="E58" s="255">
        <v>8195</v>
      </c>
      <c r="F58" s="255">
        <v>233.02</v>
      </c>
      <c r="G58" s="259"/>
      <c r="H58" s="259"/>
      <c r="I58" s="259">
        <f t="shared" si="0"/>
        <v>233.02</v>
      </c>
      <c r="J58" s="259">
        <f t="shared" si="1"/>
        <v>9766.98</v>
      </c>
      <c r="K58" s="207">
        <f t="shared" si="2"/>
        <v>7961.98</v>
      </c>
    </row>
    <row r="59" spans="1:11" s="30" customFormat="1" ht="13.5" customHeight="1" thickBot="1">
      <c r="A59" s="256"/>
      <c r="B59" s="261"/>
      <c r="C59" s="262"/>
      <c r="D59" s="255"/>
      <c r="E59" s="255"/>
      <c r="F59" s="255"/>
      <c r="G59" s="259"/>
      <c r="H59" s="259"/>
      <c r="I59" s="259"/>
      <c r="J59" s="259"/>
      <c r="K59" s="207"/>
    </row>
    <row r="60" spans="1:11" s="30" customFormat="1" ht="22.5" customHeight="1" thickBot="1">
      <c r="A60" s="246" t="s">
        <v>363</v>
      </c>
      <c r="B60" s="269"/>
      <c r="C60" s="248" t="s">
        <v>364</v>
      </c>
      <c r="D60" s="249">
        <f>D61</f>
        <v>200000</v>
      </c>
      <c r="E60" s="249">
        <v>137831.16</v>
      </c>
      <c r="F60" s="249">
        <f>F61</f>
        <v>0</v>
      </c>
      <c r="G60" s="249"/>
      <c r="H60" s="249"/>
      <c r="I60" s="249">
        <f>F60</f>
        <v>0</v>
      </c>
      <c r="J60" s="249">
        <f>D60-I60</f>
        <v>200000</v>
      </c>
      <c r="K60" s="208">
        <f>E60-I60</f>
        <v>137831.16</v>
      </c>
    </row>
    <row r="61" spans="1:11" s="233" customFormat="1" ht="17.25" customHeight="1" thickBot="1">
      <c r="A61" s="256" t="s">
        <v>106</v>
      </c>
      <c r="B61" s="272"/>
      <c r="C61" s="258" t="s">
        <v>302</v>
      </c>
      <c r="D61" s="254">
        <v>200000</v>
      </c>
      <c r="E61" s="254">
        <v>137831.16</v>
      </c>
      <c r="F61" s="254">
        <v>0</v>
      </c>
      <c r="G61" s="254"/>
      <c r="H61" s="254"/>
      <c r="I61" s="254">
        <f>F61</f>
        <v>0</v>
      </c>
      <c r="J61" s="254">
        <f>D61-I61</f>
        <v>200000</v>
      </c>
      <c r="K61" s="231">
        <f>E61-I61</f>
        <v>137831.16</v>
      </c>
    </row>
    <row r="62" spans="1:11" s="30" customFormat="1" ht="15.75" customHeight="1" thickBot="1">
      <c r="A62" s="256"/>
      <c r="B62" s="260"/>
      <c r="C62" s="258"/>
      <c r="D62" s="255"/>
      <c r="E62" s="255"/>
      <c r="F62" s="255"/>
      <c r="G62" s="255"/>
      <c r="H62" s="259"/>
      <c r="I62" s="259"/>
      <c r="J62" s="259"/>
      <c r="K62" s="207"/>
    </row>
    <row r="63" spans="1:11" s="37" customFormat="1" ht="63.75" customHeight="1" thickBot="1">
      <c r="A63" s="246" t="s">
        <v>391</v>
      </c>
      <c r="B63" s="264"/>
      <c r="C63" s="248" t="s">
        <v>293</v>
      </c>
      <c r="D63" s="249">
        <f>D64+D65+D66</f>
        <v>148000</v>
      </c>
      <c r="E63" s="249">
        <f>E64+E65</f>
        <v>162000</v>
      </c>
      <c r="F63" s="249">
        <f>F64+F65+F66</f>
        <v>0</v>
      </c>
      <c r="G63" s="249"/>
      <c r="H63" s="249"/>
      <c r="I63" s="249">
        <f>F63</f>
        <v>0</v>
      </c>
      <c r="J63" s="249">
        <f>D63-I63</f>
        <v>148000</v>
      </c>
      <c r="K63" s="234">
        <f>E63-I63</f>
        <v>162000</v>
      </c>
    </row>
    <row r="64" spans="1:11" s="37" customFormat="1" ht="15" customHeight="1" thickBot="1">
      <c r="A64" s="256" t="s">
        <v>104</v>
      </c>
      <c r="B64" s="257"/>
      <c r="C64" s="262" t="s">
        <v>294</v>
      </c>
      <c r="D64" s="255">
        <v>0</v>
      </c>
      <c r="E64" s="255">
        <v>122694.33</v>
      </c>
      <c r="F64" s="255">
        <v>0</v>
      </c>
      <c r="G64" s="259"/>
      <c r="H64" s="259"/>
      <c r="I64" s="259">
        <f>F64</f>
        <v>0</v>
      </c>
      <c r="J64" s="259">
        <f>D64-I64</f>
        <v>0</v>
      </c>
      <c r="K64" s="207">
        <f>E64-I64</f>
        <v>122694.33</v>
      </c>
    </row>
    <row r="65" spans="1:11" s="30" customFormat="1" ht="15" customHeight="1" thickBot="1">
      <c r="A65" s="256" t="s">
        <v>108</v>
      </c>
      <c r="B65" s="260"/>
      <c r="C65" s="262" t="s">
        <v>295</v>
      </c>
      <c r="D65" s="255">
        <v>0</v>
      </c>
      <c r="E65" s="255">
        <v>39305.67</v>
      </c>
      <c r="F65" s="255">
        <v>0</v>
      </c>
      <c r="G65" s="259"/>
      <c r="H65" s="259"/>
      <c r="I65" s="259">
        <f>F65</f>
        <v>0</v>
      </c>
      <c r="J65" s="259">
        <f>D65-I65</f>
        <v>0</v>
      </c>
      <c r="K65" s="207">
        <f>J65</f>
        <v>0</v>
      </c>
    </row>
    <row r="66" spans="1:11" s="30" customFormat="1" ht="15" customHeight="1" thickBot="1">
      <c r="A66" s="256" t="s">
        <v>104</v>
      </c>
      <c r="B66" s="260"/>
      <c r="C66" s="262" t="s">
        <v>296</v>
      </c>
      <c r="D66" s="255">
        <v>148000</v>
      </c>
      <c r="E66" s="255">
        <v>39305.67</v>
      </c>
      <c r="F66" s="255">
        <v>0</v>
      </c>
      <c r="G66" s="259"/>
      <c r="H66" s="259"/>
      <c r="I66" s="259">
        <f>F66</f>
        <v>0</v>
      </c>
      <c r="J66" s="259">
        <f>D66-I66</f>
        <v>148000</v>
      </c>
      <c r="K66" s="207"/>
    </row>
    <row r="67" spans="1:11" s="30" customFormat="1" ht="13.5" customHeight="1" thickBot="1">
      <c r="A67" s="228"/>
      <c r="B67" s="228"/>
      <c r="C67" s="228"/>
      <c r="D67" s="228"/>
      <c r="E67" s="228"/>
      <c r="F67" s="228"/>
      <c r="G67" s="228"/>
      <c r="H67" s="228"/>
      <c r="I67" s="228"/>
      <c r="J67" s="228"/>
      <c r="K67" s="207"/>
    </row>
    <row r="68" spans="1:11" s="37" customFormat="1" ht="72.75" customHeight="1" thickBot="1">
      <c r="A68" s="246" t="s">
        <v>392</v>
      </c>
      <c r="B68" s="264"/>
      <c r="C68" s="248" t="s">
        <v>297</v>
      </c>
      <c r="D68" s="249">
        <f>D72+D71+D70+D69</f>
        <v>8000</v>
      </c>
      <c r="E68" s="249" t="e">
        <f>E72+#REF!</f>
        <v>#REF!</v>
      </c>
      <c r="F68" s="249">
        <f>F69+F70+F71+F72</f>
        <v>0</v>
      </c>
      <c r="G68" s="249"/>
      <c r="H68" s="249"/>
      <c r="I68" s="249">
        <f>F68</f>
        <v>0</v>
      </c>
      <c r="J68" s="249">
        <f>D68-I68</f>
        <v>8000</v>
      </c>
      <c r="K68" s="205" t="e">
        <f>#REF!+K74+#REF!</f>
        <v>#REF!</v>
      </c>
    </row>
    <row r="69" spans="1:11" s="30" customFormat="1" ht="15" customHeight="1" thickBot="1">
      <c r="A69" s="256" t="s">
        <v>156</v>
      </c>
      <c r="B69" s="261"/>
      <c r="C69" s="262" t="s">
        <v>298</v>
      </c>
      <c r="D69" s="255">
        <v>0</v>
      </c>
      <c r="E69" s="255">
        <v>1000</v>
      </c>
      <c r="F69" s="255">
        <v>0</v>
      </c>
      <c r="G69" s="259"/>
      <c r="H69" s="259"/>
      <c r="I69" s="259">
        <f>F69</f>
        <v>0</v>
      </c>
      <c r="J69" s="259">
        <f>D69-I69</f>
        <v>0</v>
      </c>
      <c r="K69" s="207">
        <f>E69-I69</f>
        <v>1000</v>
      </c>
    </row>
    <row r="70" spans="1:11" s="30" customFormat="1" ht="15" customHeight="1" thickBot="1">
      <c r="A70" s="256" t="s">
        <v>110</v>
      </c>
      <c r="B70" s="261"/>
      <c r="C70" s="262" t="s">
        <v>299</v>
      </c>
      <c r="D70" s="255">
        <v>0</v>
      </c>
      <c r="E70" s="255">
        <v>4100</v>
      </c>
      <c r="F70" s="255">
        <v>0</v>
      </c>
      <c r="G70" s="263"/>
      <c r="H70" s="263"/>
      <c r="I70" s="259">
        <f>F70</f>
        <v>0</v>
      </c>
      <c r="J70" s="259">
        <f>D70-I70</f>
        <v>0</v>
      </c>
      <c r="K70" s="207">
        <f>E70-I70</f>
        <v>4100</v>
      </c>
    </row>
    <row r="71" spans="1:11" s="30" customFormat="1" ht="15" customHeight="1" thickBot="1">
      <c r="A71" s="256" t="s">
        <v>156</v>
      </c>
      <c r="B71" s="261"/>
      <c r="C71" s="262" t="s">
        <v>300</v>
      </c>
      <c r="D71" s="255">
        <v>1000</v>
      </c>
      <c r="E71" s="255">
        <v>1000</v>
      </c>
      <c r="F71" s="255">
        <v>0</v>
      </c>
      <c r="G71" s="259"/>
      <c r="H71" s="259"/>
      <c r="I71" s="259">
        <f>F71</f>
        <v>0</v>
      </c>
      <c r="J71" s="259">
        <f>D71-I71</f>
        <v>1000</v>
      </c>
      <c r="K71" s="207">
        <f>E71-I71</f>
        <v>1000</v>
      </c>
    </row>
    <row r="72" spans="1:11" s="30" customFormat="1" ht="15" customHeight="1" thickBot="1">
      <c r="A72" s="256" t="s">
        <v>131</v>
      </c>
      <c r="B72" s="261"/>
      <c r="C72" s="262" t="s">
        <v>301</v>
      </c>
      <c r="D72" s="255">
        <v>7000</v>
      </c>
      <c r="E72" s="255">
        <v>4100</v>
      </c>
      <c r="F72" s="255">
        <v>0</v>
      </c>
      <c r="G72" s="263"/>
      <c r="H72" s="263"/>
      <c r="I72" s="259">
        <f>F72</f>
        <v>0</v>
      </c>
      <c r="J72" s="259">
        <f>D72-I72</f>
        <v>7000</v>
      </c>
      <c r="K72" s="207">
        <f>E72-I72</f>
        <v>4100</v>
      </c>
    </row>
    <row r="73" spans="1:11" s="30" customFormat="1" ht="15" customHeight="1" thickBot="1">
      <c r="A73" s="256"/>
      <c r="B73" s="261"/>
      <c r="C73" s="262"/>
      <c r="D73" s="255"/>
      <c r="E73" s="255"/>
      <c r="F73" s="255"/>
      <c r="G73" s="254"/>
      <c r="H73" s="263"/>
      <c r="I73" s="259"/>
      <c r="J73" s="259"/>
      <c r="K73" s="207"/>
    </row>
    <row r="74" spans="1:11" s="30" customFormat="1" ht="15" customHeight="1" thickBot="1">
      <c r="A74" s="246" t="s">
        <v>365</v>
      </c>
      <c r="B74" s="269"/>
      <c r="C74" s="248" t="s">
        <v>290</v>
      </c>
      <c r="D74" s="249">
        <f>D76+D75</f>
        <v>9600</v>
      </c>
      <c r="E74" s="249" t="e">
        <f>E76+#REF!</f>
        <v>#REF!</v>
      </c>
      <c r="F74" s="249">
        <f>F76+F75</f>
        <v>0</v>
      </c>
      <c r="G74" s="249"/>
      <c r="H74" s="249"/>
      <c r="I74" s="249">
        <f>F74</f>
        <v>0</v>
      </c>
      <c r="J74" s="249">
        <f>D74-I74</f>
        <v>9600</v>
      </c>
      <c r="K74" s="205" t="e">
        <f>E74-I74</f>
        <v>#REF!</v>
      </c>
    </row>
    <row r="75" spans="1:11" s="37" customFormat="1" ht="15" customHeight="1" thickBot="1">
      <c r="A75" s="256" t="s">
        <v>110</v>
      </c>
      <c r="B75" s="257"/>
      <c r="C75" s="262" t="s">
        <v>291</v>
      </c>
      <c r="D75" s="255">
        <v>6600</v>
      </c>
      <c r="E75" s="255">
        <v>0</v>
      </c>
      <c r="F75" s="255">
        <v>0</v>
      </c>
      <c r="G75" s="259"/>
      <c r="H75" s="259"/>
      <c r="I75" s="259">
        <f>F75</f>
        <v>0</v>
      </c>
      <c r="J75" s="259">
        <f>D75-I75</f>
        <v>6600</v>
      </c>
      <c r="K75" s="207">
        <f>E75-I75</f>
        <v>0</v>
      </c>
    </row>
    <row r="76" spans="1:11" s="37" customFormat="1" ht="15" customHeight="1" thickBot="1">
      <c r="A76" s="256" t="s">
        <v>131</v>
      </c>
      <c r="B76" s="256"/>
      <c r="C76" s="262" t="s">
        <v>292</v>
      </c>
      <c r="D76" s="255">
        <v>3000</v>
      </c>
      <c r="E76" s="255">
        <v>6119</v>
      </c>
      <c r="F76" s="255">
        <v>0</v>
      </c>
      <c r="G76" s="259"/>
      <c r="H76" s="259"/>
      <c r="I76" s="259">
        <f>F76</f>
        <v>0</v>
      </c>
      <c r="J76" s="259">
        <f>D76-I76</f>
        <v>3000</v>
      </c>
      <c r="K76" s="207">
        <f>E76-I76</f>
        <v>6119</v>
      </c>
    </row>
    <row r="77" spans="1:11" s="37" customFormat="1" ht="12.75" customHeight="1" thickBot="1">
      <c r="A77" s="256"/>
      <c r="B77" s="257"/>
      <c r="C77" s="262"/>
      <c r="D77" s="255"/>
      <c r="E77" s="255"/>
      <c r="F77" s="255"/>
      <c r="G77" s="259"/>
      <c r="H77" s="259"/>
      <c r="I77" s="259"/>
      <c r="J77" s="259"/>
      <c r="K77" s="207"/>
    </row>
    <row r="78" spans="1:11" s="233" customFormat="1" ht="47.25" customHeight="1" thickBot="1">
      <c r="A78" s="246" t="s">
        <v>366</v>
      </c>
      <c r="B78" s="269"/>
      <c r="C78" s="248" t="s">
        <v>367</v>
      </c>
      <c r="D78" s="249">
        <f>D79</f>
        <v>120000</v>
      </c>
      <c r="E78" s="249" t="e">
        <f>#REF!</f>
        <v>#REF!</v>
      </c>
      <c r="F78" s="249">
        <f>F79</f>
        <v>10000</v>
      </c>
      <c r="G78" s="249"/>
      <c r="H78" s="249"/>
      <c r="I78" s="249">
        <f>F78</f>
        <v>10000</v>
      </c>
      <c r="J78" s="249">
        <f>D78-I78</f>
        <v>110000</v>
      </c>
      <c r="K78" s="231" t="e">
        <f>E78-I78</f>
        <v>#REF!</v>
      </c>
    </row>
    <row r="79" spans="1:11" s="233" customFormat="1" ht="18.75" customHeight="1" thickBot="1">
      <c r="A79" s="256" t="s">
        <v>149</v>
      </c>
      <c r="B79" s="272"/>
      <c r="C79" s="258" t="s">
        <v>432</v>
      </c>
      <c r="D79" s="254">
        <v>120000</v>
      </c>
      <c r="E79" s="254" t="e">
        <f>#REF!</f>
        <v>#REF!</v>
      </c>
      <c r="F79" s="254">
        <v>10000</v>
      </c>
      <c r="G79" s="254"/>
      <c r="H79" s="254"/>
      <c r="I79" s="254">
        <f>F79</f>
        <v>10000</v>
      </c>
      <c r="J79" s="254">
        <f>D79-I79</f>
        <v>110000</v>
      </c>
      <c r="K79" s="231" t="e">
        <f>E79-I79</f>
        <v>#REF!</v>
      </c>
    </row>
    <row r="80" spans="1:11" s="37" customFormat="1" ht="13.5" customHeight="1" thickBot="1">
      <c r="A80" s="256"/>
      <c r="B80" s="257"/>
      <c r="C80" s="258"/>
      <c r="D80" s="255"/>
      <c r="E80" s="255"/>
      <c r="F80" s="255"/>
      <c r="G80" s="259"/>
      <c r="H80" s="259"/>
      <c r="I80" s="259"/>
      <c r="J80" s="259"/>
      <c r="K80" s="207"/>
    </row>
    <row r="81" spans="1:11" s="30" customFormat="1" ht="15" customHeight="1" thickBot="1">
      <c r="A81" s="246" t="s">
        <v>369</v>
      </c>
      <c r="B81" s="269"/>
      <c r="C81" s="248" t="s">
        <v>368</v>
      </c>
      <c r="D81" s="249">
        <f>D82</f>
        <v>80000</v>
      </c>
      <c r="E81" s="249">
        <v>0</v>
      </c>
      <c r="F81" s="249">
        <f>F82</f>
        <v>0</v>
      </c>
      <c r="G81" s="249"/>
      <c r="H81" s="249"/>
      <c r="I81" s="249">
        <f>F81</f>
        <v>0</v>
      </c>
      <c r="J81" s="249">
        <f>D81-I81</f>
        <v>80000</v>
      </c>
      <c r="K81" s="205">
        <f>E81-I81</f>
        <v>0</v>
      </c>
    </row>
    <row r="82" spans="1:11" s="233" customFormat="1" ht="15" customHeight="1" thickBot="1">
      <c r="A82" s="256" t="s">
        <v>127</v>
      </c>
      <c r="B82" s="272"/>
      <c r="C82" s="258" t="s">
        <v>419</v>
      </c>
      <c r="D82" s="254">
        <v>80000</v>
      </c>
      <c r="E82" s="254">
        <v>0</v>
      </c>
      <c r="F82" s="254">
        <v>0</v>
      </c>
      <c r="G82" s="254"/>
      <c r="H82" s="254"/>
      <c r="I82" s="254">
        <f>F82</f>
        <v>0</v>
      </c>
      <c r="J82" s="254">
        <f>D82-I82</f>
        <v>80000</v>
      </c>
      <c r="K82" s="231">
        <f>E82-I82</f>
        <v>0</v>
      </c>
    </row>
    <row r="83" spans="1:11" s="233" customFormat="1" ht="14.25" customHeight="1" thickBot="1">
      <c r="A83" s="251"/>
      <c r="B83" s="272"/>
      <c r="C83" s="253"/>
      <c r="D83" s="254"/>
      <c r="E83" s="254"/>
      <c r="F83" s="254"/>
      <c r="G83" s="254"/>
      <c r="H83" s="254"/>
      <c r="I83" s="254"/>
      <c r="J83" s="254"/>
      <c r="K83" s="231"/>
    </row>
    <row r="84" spans="1:11" s="30" customFormat="1" ht="22.5" customHeight="1" thickBot="1">
      <c r="A84" s="246" t="s">
        <v>370</v>
      </c>
      <c r="B84" s="269"/>
      <c r="C84" s="248" t="s">
        <v>371</v>
      </c>
      <c r="D84" s="249">
        <f>D85</f>
        <v>0</v>
      </c>
      <c r="E84" s="249">
        <v>137831.16</v>
      </c>
      <c r="F84" s="249">
        <f>F85</f>
        <v>0</v>
      </c>
      <c r="G84" s="249"/>
      <c r="H84" s="249"/>
      <c r="I84" s="249">
        <f>F84</f>
        <v>0</v>
      </c>
      <c r="J84" s="249">
        <f>D84-I84</f>
        <v>0</v>
      </c>
      <c r="K84" s="208">
        <f>E84-I84</f>
        <v>137831.16</v>
      </c>
    </row>
    <row r="85" spans="1:11" s="233" customFormat="1" ht="18.75" customHeight="1" thickBot="1">
      <c r="A85" s="256" t="s">
        <v>127</v>
      </c>
      <c r="B85" s="272"/>
      <c r="C85" s="258" t="s">
        <v>420</v>
      </c>
      <c r="D85" s="254">
        <v>0</v>
      </c>
      <c r="E85" s="254">
        <v>137831.16</v>
      </c>
      <c r="F85" s="254">
        <v>0</v>
      </c>
      <c r="G85" s="254"/>
      <c r="H85" s="254"/>
      <c r="I85" s="254">
        <f>F85</f>
        <v>0</v>
      </c>
      <c r="J85" s="254">
        <f>D85-I85</f>
        <v>0</v>
      </c>
      <c r="K85" s="231">
        <f>E85-I85</f>
        <v>137831.16</v>
      </c>
    </row>
    <row r="86" spans="1:11" s="30" customFormat="1" ht="16.5" customHeight="1" thickBot="1">
      <c r="A86" s="266"/>
      <c r="B86" s="273"/>
      <c r="C86" s="267"/>
      <c r="D86" s="263"/>
      <c r="E86" s="263"/>
      <c r="F86" s="263"/>
      <c r="G86" s="263"/>
      <c r="H86" s="263"/>
      <c r="I86" s="263"/>
      <c r="J86" s="263"/>
      <c r="K86" s="208"/>
    </row>
    <row r="87" spans="1:11" s="30" customFormat="1" ht="39.75" customHeight="1" thickBot="1">
      <c r="A87" s="246" t="s">
        <v>372</v>
      </c>
      <c r="B87" s="269"/>
      <c r="C87" s="248" t="s">
        <v>284</v>
      </c>
      <c r="D87" s="249">
        <f>D88+D89</f>
        <v>2881936</v>
      </c>
      <c r="E87" s="249" t="e">
        <f>E88+#REF!</f>
        <v>#REF!</v>
      </c>
      <c r="F87" s="249">
        <f>F88+F89</f>
        <v>609253.8400000001</v>
      </c>
      <c r="G87" s="249"/>
      <c r="H87" s="249"/>
      <c r="I87" s="249">
        <f>F87</f>
        <v>609253.8400000001</v>
      </c>
      <c r="J87" s="249">
        <f>D87-I87</f>
        <v>2272682.16</v>
      </c>
      <c r="K87" s="205" t="e">
        <f>E87-I87</f>
        <v>#REF!</v>
      </c>
    </row>
    <row r="88" spans="1:11" s="37" customFormat="1" ht="15" customHeight="1" thickBot="1">
      <c r="A88" s="256" t="s">
        <v>104</v>
      </c>
      <c r="B88" s="257"/>
      <c r="C88" s="258" t="s">
        <v>285</v>
      </c>
      <c r="D88" s="255">
        <v>2207336</v>
      </c>
      <c r="E88" s="255">
        <v>2015531.4</v>
      </c>
      <c r="F88" s="255">
        <v>482871.78</v>
      </c>
      <c r="G88" s="259"/>
      <c r="H88" s="259"/>
      <c r="I88" s="259">
        <f>F88</f>
        <v>482871.78</v>
      </c>
      <c r="J88" s="259">
        <f>D88-I88</f>
        <v>1724464.22</v>
      </c>
      <c r="K88" s="207">
        <f>E88-I88</f>
        <v>1532659.6199999999</v>
      </c>
    </row>
    <row r="89" spans="1:11" s="37" customFormat="1" ht="15" customHeight="1" thickBot="1">
      <c r="A89" s="256" t="s">
        <v>108</v>
      </c>
      <c r="B89" s="257"/>
      <c r="C89" s="258" t="s">
        <v>286</v>
      </c>
      <c r="D89" s="255">
        <v>674600</v>
      </c>
      <c r="E89" s="255">
        <v>2015531.4</v>
      </c>
      <c r="F89" s="255">
        <v>126382.06</v>
      </c>
      <c r="G89" s="259"/>
      <c r="H89" s="259"/>
      <c r="I89" s="259">
        <f>F89</f>
        <v>126382.06</v>
      </c>
      <c r="J89" s="259">
        <f>D89-I89</f>
        <v>548217.94</v>
      </c>
      <c r="K89" s="207">
        <f>E89-I89</f>
        <v>1889149.3399999999</v>
      </c>
    </row>
    <row r="90" spans="1:11" s="37" customFormat="1" ht="12.75" customHeight="1" thickBot="1">
      <c r="A90" s="256"/>
      <c r="B90" s="257"/>
      <c r="C90" s="258"/>
      <c r="D90" s="255"/>
      <c r="E90" s="255"/>
      <c r="F90" s="255"/>
      <c r="G90" s="259"/>
      <c r="H90" s="259"/>
      <c r="I90" s="259"/>
      <c r="J90" s="259"/>
      <c r="K90" s="207"/>
    </row>
    <row r="91" spans="1:11" s="30" customFormat="1" ht="24" customHeight="1" thickBot="1">
      <c r="A91" s="246" t="s">
        <v>373</v>
      </c>
      <c r="B91" s="269"/>
      <c r="C91" s="248" t="s">
        <v>289</v>
      </c>
      <c r="D91" s="249">
        <f>D92</f>
        <v>100000</v>
      </c>
      <c r="E91" s="249" t="e">
        <f>E92+#REF!</f>
        <v>#REF!</v>
      </c>
      <c r="F91" s="249">
        <f>F92</f>
        <v>5835</v>
      </c>
      <c r="G91" s="249"/>
      <c r="H91" s="249"/>
      <c r="I91" s="249">
        <f>F91</f>
        <v>5835</v>
      </c>
      <c r="J91" s="249">
        <f>D91-I91</f>
        <v>94165</v>
      </c>
      <c r="K91" s="205" t="e">
        <f>E91-I91</f>
        <v>#REF!</v>
      </c>
    </row>
    <row r="92" spans="1:11" s="37" customFormat="1" ht="15" customHeight="1" thickBot="1">
      <c r="A92" s="256" t="s">
        <v>106</v>
      </c>
      <c r="B92" s="257"/>
      <c r="C92" s="258" t="s">
        <v>281</v>
      </c>
      <c r="D92" s="255">
        <v>100000</v>
      </c>
      <c r="E92" s="255">
        <v>1000</v>
      </c>
      <c r="F92" s="255">
        <v>5835</v>
      </c>
      <c r="G92" s="255"/>
      <c r="H92" s="259"/>
      <c r="I92" s="259">
        <f>F92</f>
        <v>5835</v>
      </c>
      <c r="J92" s="259">
        <f>D92-I92</f>
        <v>94165</v>
      </c>
      <c r="K92" s="207">
        <f>E92-I92</f>
        <v>-4835</v>
      </c>
    </row>
    <row r="93" spans="1:11" s="30" customFormat="1" ht="13.5" customHeight="1" thickBot="1">
      <c r="A93" s="266"/>
      <c r="B93" s="261"/>
      <c r="C93" s="253"/>
      <c r="D93" s="254"/>
      <c r="E93" s="254"/>
      <c r="F93" s="254"/>
      <c r="G93" s="263"/>
      <c r="H93" s="263"/>
      <c r="I93" s="263"/>
      <c r="J93" s="263"/>
      <c r="K93" s="208"/>
    </row>
    <row r="94" spans="1:11" s="30" customFormat="1" ht="51.75" customHeight="1" thickBot="1">
      <c r="A94" s="246" t="s">
        <v>374</v>
      </c>
      <c r="B94" s="269"/>
      <c r="C94" s="248" t="s">
        <v>287</v>
      </c>
      <c r="D94" s="249">
        <f>D95+D96</f>
        <v>96828</v>
      </c>
      <c r="E94" s="249">
        <f>E95+E96</f>
        <v>90500</v>
      </c>
      <c r="F94" s="249">
        <f>F95+F96</f>
        <v>17630.34</v>
      </c>
      <c r="G94" s="249"/>
      <c r="H94" s="249"/>
      <c r="I94" s="249">
        <f>F94</f>
        <v>17630.34</v>
      </c>
      <c r="J94" s="249">
        <f>D94-I94</f>
        <v>79197.66</v>
      </c>
      <c r="K94" s="205">
        <f>E94-I94</f>
        <v>72869.66</v>
      </c>
    </row>
    <row r="95" spans="1:11" s="37" customFormat="1" ht="17.25" customHeight="1" thickBot="1">
      <c r="A95" s="256" t="s">
        <v>112</v>
      </c>
      <c r="B95" s="257"/>
      <c r="C95" s="258" t="s">
        <v>288</v>
      </c>
      <c r="D95" s="255">
        <v>96828</v>
      </c>
      <c r="E95" s="255">
        <v>90500</v>
      </c>
      <c r="F95" s="255">
        <v>17630.34</v>
      </c>
      <c r="G95" s="259"/>
      <c r="H95" s="259"/>
      <c r="I95" s="259">
        <f>F95</f>
        <v>17630.34</v>
      </c>
      <c r="J95" s="259">
        <f>D95-I95</f>
        <v>79197.66</v>
      </c>
      <c r="K95" s="207">
        <f>E95-I95</f>
        <v>72869.66</v>
      </c>
    </row>
    <row r="96" spans="1:11" s="30" customFormat="1" ht="13.5" customHeight="1" thickBot="1">
      <c r="A96" s="266"/>
      <c r="B96" s="261"/>
      <c r="C96" s="253"/>
      <c r="D96" s="254"/>
      <c r="E96" s="254"/>
      <c r="F96" s="254"/>
      <c r="G96" s="263"/>
      <c r="H96" s="263"/>
      <c r="I96" s="263"/>
      <c r="J96" s="263"/>
      <c r="K96" s="208"/>
    </row>
    <row r="97" spans="1:11" s="30" customFormat="1" ht="48" customHeight="1" thickBot="1">
      <c r="A97" s="246" t="s">
        <v>375</v>
      </c>
      <c r="B97" s="269"/>
      <c r="C97" s="248" t="s">
        <v>282</v>
      </c>
      <c r="D97" s="249">
        <f>D98+D99+D100+D101+D102+D103</f>
        <v>1060887</v>
      </c>
      <c r="E97" s="249" t="e">
        <f>E98+#REF!+E99+E100+E101+E102+E103+#REF!+#REF!</f>
        <v>#REF!</v>
      </c>
      <c r="F97" s="249">
        <f>F98+F99+F100+F101+F102+F103</f>
        <v>156156.49</v>
      </c>
      <c r="G97" s="249"/>
      <c r="H97" s="249"/>
      <c r="I97" s="249">
        <f>F97</f>
        <v>156156.49</v>
      </c>
      <c r="J97" s="249">
        <f aca="true" t="shared" si="3" ref="J97:J103">D97-I97</f>
        <v>904730.51</v>
      </c>
      <c r="K97" s="205" t="e">
        <f aca="true" t="shared" si="4" ref="K97:K103">E97-I97</f>
        <v>#REF!</v>
      </c>
    </row>
    <row r="98" spans="1:11" s="37" customFormat="1" ht="15" customHeight="1" thickBot="1">
      <c r="A98" s="256" t="s">
        <v>106</v>
      </c>
      <c r="B98" s="260"/>
      <c r="C98" s="262" t="s">
        <v>283</v>
      </c>
      <c r="D98" s="255">
        <v>10000</v>
      </c>
      <c r="E98" s="255">
        <v>12163.13</v>
      </c>
      <c r="F98" s="255">
        <v>0</v>
      </c>
      <c r="G98" s="259"/>
      <c r="H98" s="259"/>
      <c r="I98" s="259">
        <f>F98</f>
        <v>0</v>
      </c>
      <c r="J98" s="259">
        <f t="shared" si="3"/>
        <v>10000</v>
      </c>
      <c r="K98" s="207">
        <f t="shared" si="4"/>
        <v>12163.13</v>
      </c>
    </row>
    <row r="99" spans="1:11" s="30" customFormat="1" ht="15" customHeight="1" thickBot="1">
      <c r="A99" s="256" t="s">
        <v>115</v>
      </c>
      <c r="B99" s="261"/>
      <c r="C99" s="262" t="s">
        <v>280</v>
      </c>
      <c r="D99" s="255">
        <v>181126</v>
      </c>
      <c r="E99" s="255">
        <v>144961.47</v>
      </c>
      <c r="F99" s="255">
        <v>22983.79</v>
      </c>
      <c r="G99" s="259"/>
      <c r="H99" s="259"/>
      <c r="I99" s="259">
        <v>61670.31</v>
      </c>
      <c r="J99" s="259">
        <f t="shared" si="3"/>
        <v>119455.69</v>
      </c>
      <c r="K99" s="207">
        <f t="shared" si="4"/>
        <v>83291.16</v>
      </c>
    </row>
    <row r="100" spans="1:11" s="30" customFormat="1" ht="15" customHeight="1" thickBot="1">
      <c r="A100" s="256" t="s">
        <v>156</v>
      </c>
      <c r="B100" s="261"/>
      <c r="C100" s="262" t="s">
        <v>279</v>
      </c>
      <c r="D100" s="255">
        <v>196000</v>
      </c>
      <c r="E100" s="255">
        <v>173806.43</v>
      </c>
      <c r="F100" s="255">
        <v>18869.45</v>
      </c>
      <c r="G100" s="259"/>
      <c r="H100" s="259"/>
      <c r="I100" s="259">
        <f>F100</f>
        <v>18869.45</v>
      </c>
      <c r="J100" s="259">
        <f t="shared" si="3"/>
        <v>177130.55</v>
      </c>
      <c r="K100" s="207">
        <f t="shared" si="4"/>
        <v>154936.97999999998</v>
      </c>
    </row>
    <row r="101" spans="1:11" s="37" customFormat="1" ht="15" customHeight="1" thickBot="1">
      <c r="A101" s="256" t="s">
        <v>110</v>
      </c>
      <c r="B101" s="256"/>
      <c r="C101" s="262" t="s">
        <v>278</v>
      </c>
      <c r="D101" s="255">
        <v>465261</v>
      </c>
      <c r="E101" s="255">
        <v>421722.07</v>
      </c>
      <c r="F101" s="255">
        <v>71960.45</v>
      </c>
      <c r="G101" s="259"/>
      <c r="H101" s="259"/>
      <c r="I101" s="259">
        <f>F101</f>
        <v>71960.45</v>
      </c>
      <c r="J101" s="259">
        <f t="shared" si="3"/>
        <v>393300.55</v>
      </c>
      <c r="K101" s="207">
        <f t="shared" si="4"/>
        <v>349761.62</v>
      </c>
    </row>
    <row r="102" spans="1:11" s="37" customFormat="1" ht="15" customHeight="1" thickBot="1">
      <c r="A102" s="256" t="s">
        <v>127</v>
      </c>
      <c r="B102" s="256"/>
      <c r="C102" s="262" t="s">
        <v>422</v>
      </c>
      <c r="D102" s="255">
        <v>9500</v>
      </c>
      <c r="E102" s="255">
        <v>22041.8</v>
      </c>
      <c r="F102" s="255">
        <v>0</v>
      </c>
      <c r="G102" s="259"/>
      <c r="H102" s="259"/>
      <c r="I102" s="259">
        <f>F102</f>
        <v>0</v>
      </c>
      <c r="J102" s="259">
        <f t="shared" si="3"/>
        <v>9500</v>
      </c>
      <c r="K102" s="207">
        <f t="shared" si="4"/>
        <v>22041.8</v>
      </c>
    </row>
    <row r="103" spans="1:11" s="37" customFormat="1" ht="15" customHeight="1" thickBot="1">
      <c r="A103" s="256" t="s">
        <v>131</v>
      </c>
      <c r="B103" s="257"/>
      <c r="C103" s="262" t="s">
        <v>423</v>
      </c>
      <c r="D103" s="255">
        <v>199000</v>
      </c>
      <c r="E103" s="255">
        <v>3319.34</v>
      </c>
      <c r="F103" s="255">
        <v>42342.8</v>
      </c>
      <c r="G103" s="259"/>
      <c r="H103" s="259"/>
      <c r="I103" s="259">
        <f>F103</f>
        <v>42342.8</v>
      </c>
      <c r="J103" s="259">
        <f t="shared" si="3"/>
        <v>156657.2</v>
      </c>
      <c r="K103" s="207">
        <f t="shared" si="4"/>
        <v>-39023.46000000001</v>
      </c>
    </row>
    <row r="104" spans="1:11" s="37" customFormat="1" ht="12.75" customHeight="1" thickBot="1">
      <c r="A104" s="256"/>
      <c r="B104" s="257"/>
      <c r="C104" s="262"/>
      <c r="D104" s="255"/>
      <c r="E104" s="255"/>
      <c r="F104" s="255"/>
      <c r="G104" s="259"/>
      <c r="H104" s="259"/>
      <c r="I104" s="259"/>
      <c r="J104" s="259"/>
      <c r="K104" s="207"/>
    </row>
    <row r="105" spans="1:11" s="30" customFormat="1" ht="22.5" customHeight="1" thickBot="1">
      <c r="A105" s="246" t="s">
        <v>376</v>
      </c>
      <c r="B105" s="264"/>
      <c r="C105" s="248" t="s">
        <v>315</v>
      </c>
      <c r="D105" s="249">
        <f>D106+D107</f>
        <v>3944050</v>
      </c>
      <c r="E105" s="249">
        <f>E106+E107</f>
        <v>4351531.07</v>
      </c>
      <c r="F105" s="249">
        <f>F106+F107</f>
        <v>539330.74</v>
      </c>
      <c r="G105" s="249"/>
      <c r="H105" s="249"/>
      <c r="I105" s="249">
        <f>F105</f>
        <v>539330.74</v>
      </c>
      <c r="J105" s="249">
        <f>D105-I105</f>
        <v>3404719.26</v>
      </c>
      <c r="K105" s="205">
        <f>E105-I105</f>
        <v>3812200.33</v>
      </c>
    </row>
    <row r="106" spans="1:11" s="30" customFormat="1" ht="15" customHeight="1" thickBot="1">
      <c r="A106" s="256" t="s">
        <v>104</v>
      </c>
      <c r="B106" s="261"/>
      <c r="C106" s="258" t="s">
        <v>316</v>
      </c>
      <c r="D106" s="255">
        <v>3381300</v>
      </c>
      <c r="E106" s="255">
        <v>3360264.79</v>
      </c>
      <c r="F106" s="255">
        <v>438858.9</v>
      </c>
      <c r="G106" s="259"/>
      <c r="H106" s="259"/>
      <c r="I106" s="259">
        <f>F106</f>
        <v>438858.9</v>
      </c>
      <c r="J106" s="259">
        <f>D106-I106</f>
        <v>2942441.1</v>
      </c>
      <c r="K106" s="207">
        <f>E106-I106</f>
        <v>2921405.89</v>
      </c>
    </row>
    <row r="107" spans="1:11" s="30" customFormat="1" ht="15" customHeight="1" thickBot="1">
      <c r="A107" s="256" t="s">
        <v>108</v>
      </c>
      <c r="B107" s="261"/>
      <c r="C107" s="258" t="s">
        <v>317</v>
      </c>
      <c r="D107" s="255">
        <v>562750</v>
      </c>
      <c r="E107" s="255">
        <v>991266.28</v>
      </c>
      <c r="F107" s="255">
        <v>100471.84</v>
      </c>
      <c r="G107" s="259"/>
      <c r="H107" s="259"/>
      <c r="I107" s="259">
        <f>F107</f>
        <v>100471.84</v>
      </c>
      <c r="J107" s="259">
        <f>D107-I107</f>
        <v>462278.16000000003</v>
      </c>
      <c r="K107" s="207">
        <f>E107-I107</f>
        <v>890794.4400000001</v>
      </c>
    </row>
    <row r="108" spans="1:11" s="30" customFormat="1" ht="13.5" customHeight="1" thickBot="1">
      <c r="A108" s="266"/>
      <c r="B108" s="261"/>
      <c r="C108" s="258"/>
      <c r="D108" s="254"/>
      <c r="E108" s="254"/>
      <c r="F108" s="254"/>
      <c r="G108" s="259"/>
      <c r="H108" s="259"/>
      <c r="I108" s="263"/>
      <c r="J108" s="263"/>
      <c r="K108" s="208"/>
    </row>
    <row r="109" spans="1:11" s="30" customFormat="1" ht="37.5" customHeight="1" thickBot="1">
      <c r="A109" s="246" t="s">
        <v>377</v>
      </c>
      <c r="B109" s="264"/>
      <c r="C109" s="248" t="s">
        <v>378</v>
      </c>
      <c r="D109" s="249">
        <f>D111</f>
        <v>213000</v>
      </c>
      <c r="E109" s="249">
        <v>24440.3</v>
      </c>
      <c r="F109" s="249">
        <f>F111</f>
        <v>46231.27</v>
      </c>
      <c r="G109" s="249"/>
      <c r="H109" s="249"/>
      <c r="I109" s="249">
        <f>F109</f>
        <v>46231.27</v>
      </c>
      <c r="J109" s="249">
        <f>D109-I109</f>
        <v>166768.73</v>
      </c>
      <c r="K109" s="205">
        <f>E109-I109</f>
        <v>-21790.969999999998</v>
      </c>
    </row>
    <row r="110" spans="1:11" s="30" customFormat="1" ht="15" customHeight="1" hidden="1">
      <c r="A110" s="256"/>
      <c r="B110" s="261"/>
      <c r="C110" s="248" t="s">
        <v>319</v>
      </c>
      <c r="D110" s="255"/>
      <c r="E110" s="255"/>
      <c r="F110" s="255"/>
      <c r="G110" s="259"/>
      <c r="H110" s="259"/>
      <c r="I110" s="259"/>
      <c r="J110" s="259"/>
      <c r="K110" s="207"/>
    </row>
    <row r="111" spans="1:11" s="233" customFormat="1" ht="17.25" customHeight="1" thickBot="1">
      <c r="A111" s="256" t="s">
        <v>106</v>
      </c>
      <c r="B111" s="265"/>
      <c r="C111" s="258" t="s">
        <v>318</v>
      </c>
      <c r="D111" s="254">
        <v>213000</v>
      </c>
      <c r="E111" s="254">
        <v>24440.3</v>
      </c>
      <c r="F111" s="254">
        <v>46231.27</v>
      </c>
      <c r="G111" s="254"/>
      <c r="H111" s="254"/>
      <c r="I111" s="254">
        <f>F111</f>
        <v>46231.27</v>
      </c>
      <c r="J111" s="254">
        <f>D111-I111</f>
        <v>166768.73</v>
      </c>
      <c r="K111" s="231">
        <f>E111-I111</f>
        <v>-21790.969999999998</v>
      </c>
    </row>
    <row r="112" spans="1:11" s="233" customFormat="1" ht="13.5" customHeight="1" thickBot="1">
      <c r="A112" s="251"/>
      <c r="B112" s="265"/>
      <c r="C112" s="253"/>
      <c r="D112" s="254"/>
      <c r="E112" s="254"/>
      <c r="F112" s="254"/>
      <c r="G112" s="254"/>
      <c r="H112" s="254"/>
      <c r="I112" s="254"/>
      <c r="J112" s="254"/>
      <c r="K112" s="231"/>
    </row>
    <row r="113" spans="1:11" s="30" customFormat="1" ht="43.5" customHeight="1" thickBot="1">
      <c r="A113" s="246" t="s">
        <v>379</v>
      </c>
      <c r="B113" s="264"/>
      <c r="C113" s="248" t="s">
        <v>380</v>
      </c>
      <c r="D113" s="249">
        <f>D114</f>
        <v>29785</v>
      </c>
      <c r="E113" s="249">
        <v>28898.92</v>
      </c>
      <c r="F113" s="249">
        <f>F114</f>
        <v>2021.22</v>
      </c>
      <c r="G113" s="249"/>
      <c r="H113" s="249"/>
      <c r="I113" s="249">
        <f>F113</f>
        <v>2021.22</v>
      </c>
      <c r="J113" s="249">
        <f>D113-I113</f>
        <v>27763.78</v>
      </c>
      <c r="K113" s="205">
        <f>E113-I113</f>
        <v>26877.699999999997</v>
      </c>
    </row>
    <row r="114" spans="1:11" s="233" customFormat="1" ht="18.75" customHeight="1" thickBot="1">
      <c r="A114" s="256" t="s">
        <v>112</v>
      </c>
      <c r="B114" s="265"/>
      <c r="C114" s="258" t="s">
        <v>320</v>
      </c>
      <c r="D114" s="254">
        <v>29785</v>
      </c>
      <c r="E114" s="254">
        <v>28898.92</v>
      </c>
      <c r="F114" s="254">
        <v>2021.22</v>
      </c>
      <c r="G114" s="254"/>
      <c r="H114" s="254"/>
      <c r="I114" s="254">
        <f>F114</f>
        <v>2021.22</v>
      </c>
      <c r="J114" s="254">
        <f>D114-I114</f>
        <v>27763.78</v>
      </c>
      <c r="K114" s="231">
        <f>E114-I114</f>
        <v>26877.699999999997</v>
      </c>
    </row>
    <row r="115" spans="1:11" s="30" customFormat="1" ht="1.5" customHeight="1" hidden="1">
      <c r="A115" s="256"/>
      <c r="B115" s="261"/>
      <c r="C115" s="262"/>
      <c r="D115" s="255"/>
      <c r="E115" s="255"/>
      <c r="F115" s="255"/>
      <c r="G115" s="263"/>
      <c r="H115" s="263"/>
      <c r="I115" s="259"/>
      <c r="J115" s="259"/>
      <c r="K115" s="207"/>
    </row>
    <row r="116" spans="1:11" s="30" customFormat="1" ht="13.5" customHeight="1" thickBot="1">
      <c r="A116" s="252"/>
      <c r="B116" s="265"/>
      <c r="C116" s="258"/>
      <c r="D116" s="255"/>
      <c r="E116" s="255"/>
      <c r="F116" s="255"/>
      <c r="G116" s="254"/>
      <c r="H116" s="254"/>
      <c r="I116" s="255"/>
      <c r="J116" s="255"/>
      <c r="K116" s="209"/>
    </row>
    <row r="117" spans="1:11" s="30" customFormat="1" ht="45.75" customHeight="1" thickBot="1">
      <c r="A117" s="246" t="s">
        <v>381</v>
      </c>
      <c r="B117" s="264"/>
      <c r="C117" s="248" t="s">
        <v>321</v>
      </c>
      <c r="D117" s="249">
        <f>D118+D119+D120+D121+D122</f>
        <v>1346296.03</v>
      </c>
      <c r="E117" s="249" t="e">
        <f>#REF!+#REF!+E121</f>
        <v>#REF!</v>
      </c>
      <c r="F117" s="249">
        <f>F118+F119+F120+F121+F122</f>
        <v>25822.71</v>
      </c>
      <c r="G117" s="249"/>
      <c r="H117" s="249"/>
      <c r="I117" s="249">
        <f aca="true" t="shared" si="5" ref="I117:I122">F117</f>
        <v>25822.71</v>
      </c>
      <c r="J117" s="249">
        <f aca="true" t="shared" si="6" ref="J117:J122">D117-I117</f>
        <v>1320473.32</v>
      </c>
      <c r="K117" s="205" t="e">
        <f aca="true" t="shared" si="7" ref="K117:K122">E117-I117</f>
        <v>#REF!</v>
      </c>
    </row>
    <row r="118" spans="1:11" s="30" customFormat="1" ht="15" customHeight="1" thickBot="1">
      <c r="A118" s="256" t="s">
        <v>115</v>
      </c>
      <c r="B118" s="261"/>
      <c r="C118" s="262" t="s">
        <v>322</v>
      </c>
      <c r="D118" s="255">
        <v>819767.98</v>
      </c>
      <c r="E118" s="255">
        <v>839967.48</v>
      </c>
      <c r="F118" s="255">
        <v>0</v>
      </c>
      <c r="G118" s="259"/>
      <c r="H118" s="259"/>
      <c r="I118" s="259">
        <f t="shared" si="5"/>
        <v>0</v>
      </c>
      <c r="J118" s="259">
        <f t="shared" si="6"/>
        <v>819767.98</v>
      </c>
      <c r="K118" s="207">
        <f t="shared" si="7"/>
        <v>839967.48</v>
      </c>
    </row>
    <row r="119" spans="1:11" s="30" customFormat="1" ht="15" customHeight="1" thickBot="1">
      <c r="A119" s="256" t="s">
        <v>129</v>
      </c>
      <c r="B119" s="261"/>
      <c r="C119" s="262" t="s">
        <v>323</v>
      </c>
      <c r="D119" s="255">
        <v>309428.05</v>
      </c>
      <c r="E119" s="255">
        <v>197963.24</v>
      </c>
      <c r="F119" s="255">
        <v>16111.25</v>
      </c>
      <c r="G119" s="259"/>
      <c r="H119" s="259"/>
      <c r="I119" s="259">
        <f t="shared" si="5"/>
        <v>16111.25</v>
      </c>
      <c r="J119" s="259">
        <f t="shared" si="6"/>
        <v>293316.8</v>
      </c>
      <c r="K119" s="207">
        <f t="shared" si="7"/>
        <v>181851.99</v>
      </c>
    </row>
    <row r="120" spans="1:11" s="30" customFormat="1" ht="15" customHeight="1" thickBot="1">
      <c r="A120" s="256" t="s">
        <v>110</v>
      </c>
      <c r="B120" s="261"/>
      <c r="C120" s="262" t="s">
        <v>324</v>
      </c>
      <c r="D120" s="255">
        <v>115600</v>
      </c>
      <c r="E120" s="255">
        <v>45958.22</v>
      </c>
      <c r="F120" s="255">
        <v>9373.46</v>
      </c>
      <c r="G120" s="259"/>
      <c r="H120" s="259"/>
      <c r="I120" s="259">
        <f t="shared" si="5"/>
        <v>9373.46</v>
      </c>
      <c r="J120" s="259">
        <f t="shared" si="6"/>
        <v>106226.54000000001</v>
      </c>
      <c r="K120" s="207">
        <f t="shared" si="7"/>
        <v>36584.76</v>
      </c>
    </row>
    <row r="121" spans="1:11" s="37" customFormat="1" ht="15" customHeight="1" thickBot="1">
      <c r="A121" s="256" t="s">
        <v>127</v>
      </c>
      <c r="B121" s="260"/>
      <c r="C121" s="262" t="s">
        <v>325</v>
      </c>
      <c r="D121" s="255">
        <v>31500</v>
      </c>
      <c r="E121" s="255">
        <v>36166.8</v>
      </c>
      <c r="F121" s="255">
        <v>0</v>
      </c>
      <c r="G121" s="259"/>
      <c r="H121" s="259"/>
      <c r="I121" s="259">
        <f t="shared" si="5"/>
        <v>0</v>
      </c>
      <c r="J121" s="259">
        <f t="shared" si="6"/>
        <v>31500</v>
      </c>
      <c r="K121" s="207">
        <f t="shared" si="7"/>
        <v>36166.8</v>
      </c>
    </row>
    <row r="122" spans="1:11" s="30" customFormat="1" ht="13.5" customHeight="1" thickBot="1">
      <c r="A122" s="256" t="s">
        <v>131</v>
      </c>
      <c r="B122" s="261"/>
      <c r="C122" s="262" t="s">
        <v>326</v>
      </c>
      <c r="D122" s="255">
        <v>70000</v>
      </c>
      <c r="E122" s="255">
        <v>54803.9</v>
      </c>
      <c r="F122" s="255">
        <v>338</v>
      </c>
      <c r="G122" s="263"/>
      <c r="H122" s="263"/>
      <c r="I122" s="259">
        <f t="shared" si="5"/>
        <v>338</v>
      </c>
      <c r="J122" s="259">
        <f t="shared" si="6"/>
        <v>69662</v>
      </c>
      <c r="K122" s="207">
        <f t="shared" si="7"/>
        <v>54465.9</v>
      </c>
    </row>
    <row r="123" spans="1:11" s="30" customFormat="1" ht="12.75" customHeight="1" thickBot="1">
      <c r="A123" s="266"/>
      <c r="B123" s="261"/>
      <c r="C123" s="267"/>
      <c r="D123" s="254"/>
      <c r="E123" s="254"/>
      <c r="F123" s="254"/>
      <c r="G123" s="263"/>
      <c r="H123" s="263"/>
      <c r="I123" s="263"/>
      <c r="J123" s="263"/>
      <c r="K123" s="208"/>
    </row>
    <row r="124" spans="1:11" s="30" customFormat="1" ht="26.25" customHeight="1" thickBot="1">
      <c r="A124" s="246" t="s">
        <v>382</v>
      </c>
      <c r="B124" s="264"/>
      <c r="C124" s="248" t="s">
        <v>347</v>
      </c>
      <c r="D124" s="249">
        <f>D125+D126</f>
        <v>443000</v>
      </c>
      <c r="E124" s="249">
        <f>E125+E126</f>
        <v>353887.05</v>
      </c>
      <c r="F124" s="249">
        <f>F125+F126</f>
        <v>38212.39</v>
      </c>
      <c r="G124" s="249"/>
      <c r="H124" s="249"/>
      <c r="I124" s="249">
        <f>F124</f>
        <v>38212.39</v>
      </c>
      <c r="J124" s="249">
        <f>D124-I124</f>
        <v>404787.61</v>
      </c>
      <c r="K124" s="205">
        <f>E124-I124</f>
        <v>315674.66</v>
      </c>
    </row>
    <row r="125" spans="1:11" s="30" customFormat="1" ht="15" customHeight="1" thickBot="1">
      <c r="A125" s="256" t="s">
        <v>104</v>
      </c>
      <c r="B125" s="261"/>
      <c r="C125" s="262" t="s">
        <v>327</v>
      </c>
      <c r="D125" s="255">
        <v>340200</v>
      </c>
      <c r="E125" s="255">
        <v>298849.19</v>
      </c>
      <c r="F125" s="255">
        <v>36050.39</v>
      </c>
      <c r="G125" s="263"/>
      <c r="H125" s="263"/>
      <c r="I125" s="259">
        <f>F125</f>
        <v>36050.39</v>
      </c>
      <c r="J125" s="259">
        <f>D125-I125</f>
        <v>304149.61</v>
      </c>
      <c r="K125" s="207">
        <f>E125-I125</f>
        <v>262798.8</v>
      </c>
    </row>
    <row r="126" spans="1:11" s="30" customFormat="1" ht="15" customHeight="1" thickBot="1">
      <c r="A126" s="256" t="s">
        <v>108</v>
      </c>
      <c r="B126" s="261"/>
      <c r="C126" s="262" t="s">
        <v>328</v>
      </c>
      <c r="D126" s="255">
        <v>102800</v>
      </c>
      <c r="E126" s="255">
        <v>55037.86</v>
      </c>
      <c r="F126" s="255">
        <v>2162</v>
      </c>
      <c r="G126" s="263"/>
      <c r="H126" s="263"/>
      <c r="I126" s="259">
        <f>F126</f>
        <v>2162</v>
      </c>
      <c r="J126" s="259">
        <f>D126-I126</f>
        <v>100638</v>
      </c>
      <c r="K126" s="207">
        <f>E126-I126</f>
        <v>52875.86</v>
      </c>
    </row>
    <row r="127" spans="1:11" s="30" customFormat="1" ht="12.75" customHeight="1" thickBot="1">
      <c r="A127" s="256"/>
      <c r="B127" s="261"/>
      <c r="C127" s="262"/>
      <c r="D127" s="255"/>
      <c r="E127" s="255"/>
      <c r="F127" s="255"/>
      <c r="G127" s="263"/>
      <c r="H127" s="263"/>
      <c r="I127" s="259"/>
      <c r="J127" s="259"/>
      <c r="K127" s="207"/>
    </row>
    <row r="128" spans="1:11" s="30" customFormat="1" ht="38.25" customHeight="1" thickBot="1">
      <c r="A128" s="246" t="s">
        <v>383</v>
      </c>
      <c r="B128" s="264"/>
      <c r="C128" s="248" t="s">
        <v>384</v>
      </c>
      <c r="D128" s="249">
        <f>D129</f>
        <v>1900</v>
      </c>
      <c r="E128" s="249" t="e">
        <f>#REF!</f>
        <v>#REF!</v>
      </c>
      <c r="F128" s="249">
        <f>F129</f>
        <v>163.78</v>
      </c>
      <c r="G128" s="249"/>
      <c r="H128" s="249"/>
      <c r="I128" s="249">
        <f>F128</f>
        <v>163.78</v>
      </c>
      <c r="J128" s="249">
        <f>D128-I128</f>
        <v>1736.22</v>
      </c>
      <c r="K128" s="205" t="e">
        <f>#REF!-#REF!</f>
        <v>#REF!</v>
      </c>
    </row>
    <row r="129" spans="1:11" s="233" customFormat="1" ht="19.5" customHeight="1" thickBot="1">
      <c r="A129" s="256" t="s">
        <v>110</v>
      </c>
      <c r="B129" s="265"/>
      <c r="C129" s="258" t="s">
        <v>329</v>
      </c>
      <c r="D129" s="255">
        <v>1900</v>
      </c>
      <c r="E129" s="255" t="e">
        <f>#REF!</f>
        <v>#REF!</v>
      </c>
      <c r="F129" s="255">
        <v>163.78</v>
      </c>
      <c r="G129" s="255"/>
      <c r="H129" s="255"/>
      <c r="I129" s="255">
        <f>F129</f>
        <v>163.78</v>
      </c>
      <c r="J129" s="255">
        <f>D129-I129</f>
        <v>1736.22</v>
      </c>
      <c r="K129" s="231" t="e">
        <f>#REF!-#REF!</f>
        <v>#REF!</v>
      </c>
    </row>
    <row r="130" spans="1:11" s="30" customFormat="1" ht="15" customHeight="1" hidden="1">
      <c r="A130" s="256"/>
      <c r="B130" s="261"/>
      <c r="C130" s="262"/>
      <c r="D130" s="255"/>
      <c r="E130" s="255"/>
      <c r="F130" s="255"/>
      <c r="G130" s="263"/>
      <c r="H130" s="263"/>
      <c r="I130" s="259"/>
      <c r="J130" s="259"/>
      <c r="K130" s="205">
        <f>E131-I131</f>
        <v>0</v>
      </c>
    </row>
    <row r="131" spans="1:11" s="30" customFormat="1" ht="15" customHeight="1" hidden="1">
      <c r="A131" s="246" t="s">
        <v>210</v>
      </c>
      <c r="B131" s="264"/>
      <c r="C131" s="248" t="s">
        <v>211</v>
      </c>
      <c r="D131" s="254">
        <f>D132+D133+D134+D135</f>
        <v>0</v>
      </c>
      <c r="E131" s="254">
        <f>E132+E133+E134+E135</f>
        <v>0</v>
      </c>
      <c r="F131" s="254">
        <f>F132+F133+F134+F135</f>
        <v>0</v>
      </c>
      <c r="G131" s="249"/>
      <c r="H131" s="249"/>
      <c r="I131" s="249">
        <f>F131</f>
        <v>0</v>
      </c>
      <c r="J131" s="249">
        <f>D131-I131</f>
        <v>0</v>
      </c>
      <c r="K131" s="207">
        <f>E132-I132</f>
        <v>0</v>
      </c>
    </row>
    <row r="132" spans="1:11" s="37" customFormat="1" ht="15" customHeight="1" hidden="1">
      <c r="A132" s="256" t="s">
        <v>110</v>
      </c>
      <c r="B132" s="261"/>
      <c r="C132" s="258" t="s">
        <v>212</v>
      </c>
      <c r="D132" s="255">
        <v>0</v>
      </c>
      <c r="E132" s="255">
        <v>0</v>
      </c>
      <c r="F132" s="255">
        <v>0</v>
      </c>
      <c r="G132" s="259"/>
      <c r="H132" s="259"/>
      <c r="I132" s="259">
        <f>F132</f>
        <v>0</v>
      </c>
      <c r="J132" s="259">
        <f>D132-I132</f>
        <v>0</v>
      </c>
      <c r="K132" s="207">
        <f>E133-I133</f>
        <v>0</v>
      </c>
    </row>
    <row r="133" spans="1:11" s="30" customFormat="1" ht="15" customHeight="1" hidden="1">
      <c r="A133" s="256" t="s">
        <v>127</v>
      </c>
      <c r="B133" s="260"/>
      <c r="C133" s="258" t="s">
        <v>213</v>
      </c>
      <c r="D133" s="255">
        <v>0</v>
      </c>
      <c r="E133" s="255">
        <v>0</v>
      </c>
      <c r="F133" s="255">
        <v>0</v>
      </c>
      <c r="G133" s="259"/>
      <c r="H133" s="259"/>
      <c r="I133" s="259">
        <f>F133</f>
        <v>0</v>
      </c>
      <c r="J133" s="259">
        <f>D133-I133</f>
        <v>0</v>
      </c>
      <c r="K133" s="207">
        <f>E134-I134</f>
        <v>0</v>
      </c>
    </row>
    <row r="134" spans="1:11" s="37" customFormat="1" ht="15" customHeight="1" hidden="1">
      <c r="A134" s="256" t="s">
        <v>130</v>
      </c>
      <c r="B134" s="261"/>
      <c r="C134" s="258" t="s">
        <v>235</v>
      </c>
      <c r="D134" s="255">
        <v>0</v>
      </c>
      <c r="E134" s="255">
        <v>0</v>
      </c>
      <c r="F134" s="255">
        <v>0</v>
      </c>
      <c r="G134" s="259"/>
      <c r="H134" s="259"/>
      <c r="I134" s="259">
        <f>F134</f>
        <v>0</v>
      </c>
      <c r="J134" s="259">
        <f>D134-I134</f>
        <v>0</v>
      </c>
      <c r="K134" s="207">
        <f>E135-I135</f>
        <v>0</v>
      </c>
    </row>
    <row r="135" spans="1:11" s="37" customFormat="1" ht="15" customHeight="1" hidden="1">
      <c r="A135" s="256" t="s">
        <v>131</v>
      </c>
      <c r="B135" s="257"/>
      <c r="C135" s="258" t="s">
        <v>214</v>
      </c>
      <c r="D135" s="255">
        <v>0</v>
      </c>
      <c r="E135" s="255">
        <v>0</v>
      </c>
      <c r="F135" s="255">
        <v>0</v>
      </c>
      <c r="G135" s="259"/>
      <c r="H135" s="259"/>
      <c r="I135" s="259">
        <f>F135</f>
        <v>0</v>
      </c>
      <c r="J135" s="259">
        <f>D135-I135</f>
        <v>0</v>
      </c>
      <c r="K135" s="207"/>
    </row>
    <row r="136" spans="1:11" s="30" customFormat="1" ht="13.5" customHeight="1" thickBot="1">
      <c r="A136" s="256"/>
      <c r="B136" s="257"/>
      <c r="C136" s="258"/>
      <c r="D136" s="255"/>
      <c r="E136" s="255"/>
      <c r="F136" s="255"/>
      <c r="G136" s="259"/>
      <c r="H136" s="259"/>
      <c r="I136" s="259"/>
      <c r="J136" s="259"/>
      <c r="K136" s="205" t="e">
        <f>#REF!-#REF!</f>
        <v>#REF!</v>
      </c>
    </row>
    <row r="137" spans="1:11" s="30" customFormat="1" ht="15" customHeight="1" thickBot="1">
      <c r="A137" s="246" t="s">
        <v>385</v>
      </c>
      <c r="B137" s="264"/>
      <c r="C137" s="248" t="s">
        <v>413</v>
      </c>
      <c r="D137" s="249">
        <f>D138+D139</f>
        <v>342952</v>
      </c>
      <c r="E137" s="249">
        <f>E138+E139</f>
        <v>284763.99</v>
      </c>
      <c r="F137" s="249">
        <f>F138+F139</f>
        <v>33144.94</v>
      </c>
      <c r="G137" s="249"/>
      <c r="H137" s="249"/>
      <c r="I137" s="249">
        <f>F137</f>
        <v>33144.94</v>
      </c>
      <c r="J137" s="249">
        <f>D137-I137</f>
        <v>309807.06</v>
      </c>
      <c r="K137" s="207">
        <f>E138-I138</f>
        <v>167078.56</v>
      </c>
    </row>
    <row r="138" spans="1:11" s="30" customFormat="1" ht="15" customHeight="1" thickBot="1">
      <c r="A138" s="256" t="s">
        <v>104</v>
      </c>
      <c r="B138" s="261"/>
      <c r="C138" s="258" t="s">
        <v>414</v>
      </c>
      <c r="D138" s="255">
        <v>263352</v>
      </c>
      <c r="E138" s="255">
        <v>195881.5</v>
      </c>
      <c r="F138" s="255">
        <v>28802.94</v>
      </c>
      <c r="G138" s="263"/>
      <c r="H138" s="263"/>
      <c r="I138" s="259">
        <f>F138</f>
        <v>28802.94</v>
      </c>
      <c r="J138" s="259">
        <f>D138-I138</f>
        <v>234549.06</v>
      </c>
      <c r="K138" s="207">
        <f>E139-I139</f>
        <v>73017.01000000001</v>
      </c>
    </row>
    <row r="139" spans="1:11" s="30" customFormat="1" ht="12.75" customHeight="1" thickBot="1">
      <c r="A139" s="256" t="s">
        <v>108</v>
      </c>
      <c r="B139" s="261"/>
      <c r="C139" s="258" t="s">
        <v>415</v>
      </c>
      <c r="D139" s="255">
        <v>79600</v>
      </c>
      <c r="E139" s="255">
        <v>88882.49</v>
      </c>
      <c r="F139" s="255">
        <v>4342</v>
      </c>
      <c r="G139" s="263"/>
      <c r="H139" s="263"/>
      <c r="I139" s="259">
        <v>15865.48</v>
      </c>
      <c r="J139" s="259">
        <f>D139-I139</f>
        <v>63734.520000000004</v>
      </c>
      <c r="K139" s="207"/>
    </row>
    <row r="140" spans="1:11" s="30" customFormat="1" ht="14.25" customHeight="1" thickBot="1">
      <c r="A140" s="256"/>
      <c r="B140" s="261"/>
      <c r="C140" s="262"/>
      <c r="D140" s="255"/>
      <c r="E140" s="255"/>
      <c r="F140" s="255"/>
      <c r="G140" s="263"/>
      <c r="H140" s="263"/>
      <c r="I140" s="259"/>
      <c r="J140" s="259"/>
      <c r="K140" s="205" t="e">
        <f>E142-I142</f>
        <v>#REF!</v>
      </c>
    </row>
    <row r="141" spans="1:11" s="30" customFormat="1" ht="15" customHeight="1" thickBot="1">
      <c r="A141" s="246" t="s">
        <v>386</v>
      </c>
      <c r="B141" s="264"/>
      <c r="C141" s="248" t="s">
        <v>330</v>
      </c>
      <c r="D141" s="249">
        <f>D142</f>
        <v>1320</v>
      </c>
      <c r="E141" s="249" t="e">
        <f>E142+#REF!+E144</f>
        <v>#REF!</v>
      </c>
      <c r="F141" s="249">
        <f>F142</f>
        <v>125.29</v>
      </c>
      <c r="G141" s="249"/>
      <c r="H141" s="249"/>
      <c r="I141" s="249">
        <f>F141</f>
        <v>125.29</v>
      </c>
      <c r="J141" s="249">
        <f>D141-I141</f>
        <v>1194.71</v>
      </c>
      <c r="K141" s="207" t="e">
        <f>#REF!-#REF!</f>
        <v>#REF!</v>
      </c>
    </row>
    <row r="142" spans="1:11" s="233" customFormat="1" ht="15" customHeight="1" thickBot="1">
      <c r="A142" s="256" t="s">
        <v>110</v>
      </c>
      <c r="B142" s="265"/>
      <c r="C142" s="258" t="s">
        <v>335</v>
      </c>
      <c r="D142" s="255">
        <v>1320</v>
      </c>
      <c r="E142" s="255" t="e">
        <f>E143+#REF!+E145</f>
        <v>#REF!</v>
      </c>
      <c r="F142" s="255">
        <v>125.29</v>
      </c>
      <c r="G142" s="255"/>
      <c r="H142" s="255"/>
      <c r="I142" s="255">
        <f>F142</f>
        <v>125.29</v>
      </c>
      <c r="J142" s="255">
        <f>D142-I142</f>
        <v>1194.71</v>
      </c>
      <c r="K142" s="209" t="e">
        <f>#REF!-#REF!</f>
        <v>#REF!</v>
      </c>
    </row>
    <row r="143" spans="1:11" s="30" customFormat="1" ht="10.5" customHeight="1" hidden="1">
      <c r="A143" s="266" t="s">
        <v>120</v>
      </c>
      <c r="B143" s="261"/>
      <c r="C143" s="253" t="s">
        <v>331</v>
      </c>
      <c r="D143" s="254" t="e">
        <f>#REF!</f>
        <v>#REF!</v>
      </c>
      <c r="E143" s="254" t="e">
        <f>#REF!</f>
        <v>#REF!</v>
      </c>
      <c r="F143" s="254" t="e">
        <f>#REF!</f>
        <v>#REF!</v>
      </c>
      <c r="G143" s="263"/>
      <c r="H143" s="263"/>
      <c r="I143" s="263" t="e">
        <f>F143</f>
        <v>#REF!</v>
      </c>
      <c r="J143" s="263" t="e">
        <f>D143-I143</f>
        <v>#REF!</v>
      </c>
      <c r="K143" s="208"/>
    </row>
    <row r="144" spans="1:11" s="37" customFormat="1" ht="15" customHeight="1" hidden="1">
      <c r="A144" s="266"/>
      <c r="B144" s="261"/>
      <c r="C144" s="253" t="s">
        <v>332</v>
      </c>
      <c r="D144" s="254"/>
      <c r="E144" s="254"/>
      <c r="F144" s="254"/>
      <c r="G144" s="263"/>
      <c r="H144" s="263"/>
      <c r="I144" s="263"/>
      <c r="J144" s="263"/>
      <c r="K144" s="207">
        <f>E145-I145</f>
        <v>0</v>
      </c>
    </row>
    <row r="145" spans="1:11" s="30" customFormat="1" ht="0.75" customHeight="1" thickBot="1">
      <c r="A145" s="256" t="s">
        <v>127</v>
      </c>
      <c r="B145" s="260"/>
      <c r="C145" s="253" t="s">
        <v>333</v>
      </c>
      <c r="D145" s="255">
        <v>0</v>
      </c>
      <c r="E145" s="255">
        <v>0</v>
      </c>
      <c r="F145" s="255">
        <v>0</v>
      </c>
      <c r="G145" s="259"/>
      <c r="H145" s="259"/>
      <c r="I145" s="259">
        <f>F145</f>
        <v>0</v>
      </c>
      <c r="J145" s="259">
        <f>D145-I145</f>
        <v>0</v>
      </c>
      <c r="K145" s="207">
        <f>E146-I146</f>
        <v>0</v>
      </c>
    </row>
    <row r="146" spans="1:11" s="30" customFormat="1" ht="15" customHeight="1" hidden="1">
      <c r="A146" s="256" t="s">
        <v>131</v>
      </c>
      <c r="B146" s="261"/>
      <c r="C146" s="253" t="s">
        <v>334</v>
      </c>
      <c r="D146" s="255">
        <v>0</v>
      </c>
      <c r="E146" s="255">
        <v>0</v>
      </c>
      <c r="F146" s="255">
        <v>0</v>
      </c>
      <c r="G146" s="263"/>
      <c r="H146" s="263"/>
      <c r="I146" s="259">
        <f>F146</f>
        <v>0</v>
      </c>
      <c r="J146" s="259">
        <f>D146-I146</f>
        <v>0</v>
      </c>
      <c r="K146" s="208" t="e">
        <f>#REF!-#REF!</f>
        <v>#REF!</v>
      </c>
    </row>
    <row r="147" spans="1:11" s="30" customFormat="1" ht="13.5" customHeight="1" thickBot="1">
      <c r="A147" s="266"/>
      <c r="B147" s="261"/>
      <c r="C147" s="267"/>
      <c r="D147" s="254"/>
      <c r="E147" s="254"/>
      <c r="F147" s="254"/>
      <c r="G147" s="263"/>
      <c r="H147" s="263"/>
      <c r="I147" s="263"/>
      <c r="J147" s="263"/>
      <c r="K147" s="205">
        <f>E148-I148</f>
        <v>20000</v>
      </c>
    </row>
    <row r="148" spans="1:11" s="30" customFormat="1" ht="26.25" customHeight="1" thickBot="1">
      <c r="A148" s="246" t="s">
        <v>387</v>
      </c>
      <c r="B148" s="264"/>
      <c r="C148" s="248" t="s">
        <v>330</v>
      </c>
      <c r="D148" s="249">
        <f>D149+D150</f>
        <v>20000</v>
      </c>
      <c r="E148" s="249">
        <f>SUM(E149:E150)</f>
        <v>20000</v>
      </c>
      <c r="F148" s="249">
        <f>F149+F150</f>
        <v>0</v>
      </c>
      <c r="G148" s="249"/>
      <c r="H148" s="249"/>
      <c r="I148" s="249">
        <f>F148</f>
        <v>0</v>
      </c>
      <c r="J148" s="249">
        <f>D148-I148</f>
        <v>20000</v>
      </c>
      <c r="K148" s="207">
        <f>E149-I149</f>
        <v>10000</v>
      </c>
    </row>
    <row r="149" spans="1:11" s="30" customFormat="1" ht="15" customHeight="1" thickBot="1">
      <c r="A149" s="256" t="s">
        <v>127</v>
      </c>
      <c r="B149" s="261"/>
      <c r="C149" s="262" t="s">
        <v>336</v>
      </c>
      <c r="D149" s="255">
        <v>10000</v>
      </c>
      <c r="E149" s="255">
        <v>10000</v>
      </c>
      <c r="F149" s="255">
        <v>0</v>
      </c>
      <c r="G149" s="263"/>
      <c r="H149" s="263"/>
      <c r="I149" s="259">
        <f>F149</f>
        <v>0</v>
      </c>
      <c r="J149" s="259">
        <f>D149-I149</f>
        <v>10000</v>
      </c>
      <c r="K149" s="207">
        <f>E150-I150</f>
        <v>10000</v>
      </c>
    </row>
    <row r="150" spans="1:11" s="30" customFormat="1" ht="15" customHeight="1" thickBot="1">
      <c r="A150" s="256" t="s">
        <v>131</v>
      </c>
      <c r="B150" s="261"/>
      <c r="C150" s="262" t="s">
        <v>337</v>
      </c>
      <c r="D150" s="255">
        <v>10000</v>
      </c>
      <c r="E150" s="255">
        <v>10000</v>
      </c>
      <c r="F150" s="255">
        <v>0</v>
      </c>
      <c r="G150" s="263"/>
      <c r="H150" s="263"/>
      <c r="I150" s="259">
        <f>F150</f>
        <v>0</v>
      </c>
      <c r="J150" s="259">
        <f>D150-I150</f>
        <v>10000</v>
      </c>
      <c r="K150" s="207" t="e">
        <f>#REF!-#REF!</f>
        <v>#REF!</v>
      </c>
    </row>
    <row r="151" spans="1:11" s="37" customFormat="1" ht="15" customHeight="1" thickBot="1">
      <c r="A151" s="266"/>
      <c r="B151" s="261"/>
      <c r="C151" s="267"/>
      <c r="D151" s="254"/>
      <c r="E151" s="254"/>
      <c r="F151" s="254"/>
      <c r="G151" s="263"/>
      <c r="H151" s="263"/>
      <c r="I151" s="263"/>
      <c r="J151" s="263"/>
      <c r="K151" s="212" t="e">
        <f>E193-I193</f>
        <v>#REF!</v>
      </c>
    </row>
    <row r="152" spans="1:11" s="30" customFormat="1" ht="50.25" customHeight="1" thickBot="1">
      <c r="A152" s="246" t="s">
        <v>388</v>
      </c>
      <c r="B152" s="269"/>
      <c r="C152" s="248" t="s">
        <v>424</v>
      </c>
      <c r="D152" s="249">
        <f>D153+D154</f>
        <v>393000</v>
      </c>
      <c r="E152" s="249" t="e">
        <f>E153+E154+#REF!</f>
        <v>#REF!</v>
      </c>
      <c r="F152" s="249">
        <f>F153+F154</f>
        <v>48266.26</v>
      </c>
      <c r="G152" s="249"/>
      <c r="H152" s="249"/>
      <c r="I152" s="249">
        <f>F152</f>
        <v>48266.26</v>
      </c>
      <c r="J152" s="249">
        <f>D152-I152</f>
        <v>344733.74</v>
      </c>
      <c r="K152" s="205" t="e">
        <f>E152-I152</f>
        <v>#REF!</v>
      </c>
    </row>
    <row r="153" spans="1:11" s="37" customFormat="1" ht="15" customHeight="1" thickBot="1">
      <c r="A153" s="256" t="s">
        <v>156</v>
      </c>
      <c r="B153" s="257"/>
      <c r="C153" s="258" t="s">
        <v>425</v>
      </c>
      <c r="D153" s="255">
        <v>100000</v>
      </c>
      <c r="E153" s="255">
        <v>350000</v>
      </c>
      <c r="F153" s="255">
        <v>0</v>
      </c>
      <c r="G153" s="259"/>
      <c r="H153" s="259"/>
      <c r="I153" s="259">
        <f>F153</f>
        <v>0</v>
      </c>
      <c r="J153" s="259">
        <f>D153-I153</f>
        <v>100000</v>
      </c>
      <c r="K153" s="207">
        <f>E153-I153</f>
        <v>350000</v>
      </c>
    </row>
    <row r="154" spans="1:11" s="30" customFormat="1" ht="15" customHeight="1" thickBot="1">
      <c r="A154" s="256" t="s">
        <v>110</v>
      </c>
      <c r="B154" s="261"/>
      <c r="C154" s="258" t="s">
        <v>426</v>
      </c>
      <c r="D154" s="255">
        <v>293000</v>
      </c>
      <c r="E154" s="255">
        <v>19599.99</v>
      </c>
      <c r="F154" s="255">
        <v>48266.26</v>
      </c>
      <c r="G154" s="263"/>
      <c r="H154" s="263"/>
      <c r="I154" s="259">
        <f>F154</f>
        <v>48266.26</v>
      </c>
      <c r="J154" s="259">
        <f>D154-I154</f>
        <v>244733.74</v>
      </c>
      <c r="K154" s="207">
        <f>E154-I154</f>
        <v>-28666.27</v>
      </c>
    </row>
    <row r="155" spans="1:11" s="30" customFormat="1" ht="13.5" customHeight="1" thickBot="1">
      <c r="A155" s="266"/>
      <c r="B155" s="261"/>
      <c r="C155" s="262"/>
      <c r="D155" s="254"/>
      <c r="E155" s="254"/>
      <c r="F155" s="254"/>
      <c r="G155" s="263"/>
      <c r="H155" s="263"/>
      <c r="I155" s="263"/>
      <c r="J155" s="263"/>
      <c r="K155" s="208"/>
    </row>
    <row r="156" spans="1:11" s="30" customFormat="1" ht="27" customHeight="1" thickBot="1">
      <c r="A156" s="246" t="s">
        <v>393</v>
      </c>
      <c r="B156" s="264"/>
      <c r="C156" s="248" t="s">
        <v>394</v>
      </c>
      <c r="D156" s="249">
        <f>D157</f>
        <v>3455005.33</v>
      </c>
      <c r="E156" s="249">
        <v>0</v>
      </c>
      <c r="F156" s="249">
        <f>F157</f>
        <v>914047.61</v>
      </c>
      <c r="G156" s="249"/>
      <c r="H156" s="249"/>
      <c r="I156" s="249">
        <f>F156</f>
        <v>914047.61</v>
      </c>
      <c r="J156" s="249">
        <f>D156-I156</f>
        <v>2540957.72</v>
      </c>
      <c r="K156" s="210">
        <f>E156-I156</f>
        <v>-914047.61</v>
      </c>
    </row>
    <row r="157" spans="1:11" s="233" customFormat="1" ht="17.25" customHeight="1" thickBot="1">
      <c r="A157" s="256" t="s">
        <v>126</v>
      </c>
      <c r="B157" s="265"/>
      <c r="C157" s="258" t="s">
        <v>338</v>
      </c>
      <c r="D157" s="255">
        <v>3455005.33</v>
      </c>
      <c r="E157" s="255">
        <v>0</v>
      </c>
      <c r="F157" s="255">
        <v>914047.61</v>
      </c>
      <c r="G157" s="255"/>
      <c r="H157" s="255"/>
      <c r="I157" s="255">
        <f>F157</f>
        <v>914047.61</v>
      </c>
      <c r="J157" s="255">
        <f>D157-I157</f>
        <v>2540957.72</v>
      </c>
      <c r="K157" s="232">
        <f>E157-I157</f>
        <v>-914047.61</v>
      </c>
    </row>
    <row r="158" spans="1:11" s="30" customFormat="1" ht="14.25" customHeight="1" thickBot="1">
      <c r="A158" s="266"/>
      <c r="B158" s="261"/>
      <c r="C158" s="267"/>
      <c r="D158" s="254"/>
      <c r="E158" s="254"/>
      <c r="F158" s="254"/>
      <c r="G158" s="263"/>
      <c r="H158" s="263"/>
      <c r="I158" s="263"/>
      <c r="J158" s="263"/>
      <c r="K158" s="210"/>
    </row>
    <row r="159" spans="1:11" s="30" customFormat="1" ht="27.75" customHeight="1" thickBot="1">
      <c r="A159" s="246" t="s">
        <v>395</v>
      </c>
      <c r="B159" s="264"/>
      <c r="C159" s="248" t="s">
        <v>339</v>
      </c>
      <c r="D159" s="249">
        <f>D160+D161</f>
        <v>350000</v>
      </c>
      <c r="E159" s="249">
        <f>E160+E161</f>
        <v>34277.43</v>
      </c>
      <c r="F159" s="249">
        <f>F160+F161</f>
        <v>45691.07</v>
      </c>
      <c r="G159" s="249"/>
      <c r="H159" s="249"/>
      <c r="I159" s="249">
        <f>F159</f>
        <v>45691.07</v>
      </c>
      <c r="J159" s="249">
        <f>D159-I159</f>
        <v>304308.93</v>
      </c>
      <c r="K159" s="205">
        <f>E159-I159</f>
        <v>-11413.64</v>
      </c>
    </row>
    <row r="160" spans="1:11" s="37" customFormat="1" ht="15" customHeight="1" thickBot="1">
      <c r="A160" s="256" t="s">
        <v>115</v>
      </c>
      <c r="B160" s="257"/>
      <c r="C160" s="258" t="s">
        <v>340</v>
      </c>
      <c r="D160" s="255">
        <v>250000</v>
      </c>
      <c r="E160" s="255">
        <v>27422.92</v>
      </c>
      <c r="F160" s="255">
        <v>45691.07</v>
      </c>
      <c r="G160" s="259"/>
      <c r="H160" s="259"/>
      <c r="I160" s="259">
        <f>F160</f>
        <v>45691.07</v>
      </c>
      <c r="J160" s="259">
        <f>D160-I160</f>
        <v>204308.93</v>
      </c>
      <c r="K160" s="207">
        <f>E160-I160</f>
        <v>-18268.15</v>
      </c>
    </row>
    <row r="161" spans="1:11" s="30" customFormat="1" ht="15" customHeight="1" thickBot="1">
      <c r="A161" s="256" t="s">
        <v>117</v>
      </c>
      <c r="B161" s="260"/>
      <c r="C161" s="258" t="s">
        <v>341</v>
      </c>
      <c r="D161" s="255">
        <v>100000</v>
      </c>
      <c r="E161" s="255">
        <v>6854.51</v>
      </c>
      <c r="F161" s="255">
        <v>0</v>
      </c>
      <c r="G161" s="259"/>
      <c r="H161" s="259"/>
      <c r="I161" s="259">
        <f>F161</f>
        <v>0</v>
      </c>
      <c r="J161" s="259">
        <f>D161-I161</f>
        <v>100000</v>
      </c>
      <c r="K161" s="207">
        <f>J161</f>
        <v>100000</v>
      </c>
    </row>
    <row r="162" spans="1:11" s="37" customFormat="1" ht="13.5" customHeight="1" thickBot="1">
      <c r="A162" s="256"/>
      <c r="B162" s="260"/>
      <c r="C162" s="262"/>
      <c r="D162" s="255"/>
      <c r="E162" s="255"/>
      <c r="F162" s="255"/>
      <c r="G162" s="255"/>
      <c r="H162" s="259"/>
      <c r="I162" s="259"/>
      <c r="J162" s="259"/>
      <c r="K162" s="211"/>
    </row>
    <row r="163" spans="1:11" s="30" customFormat="1" ht="24.75" customHeight="1" thickBot="1">
      <c r="A163" s="246" t="s">
        <v>396</v>
      </c>
      <c r="B163" s="264"/>
      <c r="C163" s="248" t="s">
        <v>397</v>
      </c>
      <c r="D163" s="249">
        <f>D164</f>
        <v>52000</v>
      </c>
      <c r="E163" s="249">
        <v>268686</v>
      </c>
      <c r="F163" s="249">
        <f>F164</f>
        <v>0</v>
      </c>
      <c r="G163" s="249"/>
      <c r="H163" s="249"/>
      <c r="I163" s="249">
        <f>F163</f>
        <v>0</v>
      </c>
      <c r="J163" s="250">
        <f>D163-I163</f>
        <v>52000</v>
      </c>
      <c r="K163" s="130">
        <f>E163-I163</f>
        <v>268686</v>
      </c>
    </row>
    <row r="164" spans="1:11" s="233" customFormat="1" ht="18.75" customHeight="1" thickBot="1">
      <c r="A164" s="256" t="s">
        <v>131</v>
      </c>
      <c r="B164" s="265"/>
      <c r="C164" s="258" t="s">
        <v>427</v>
      </c>
      <c r="D164" s="255">
        <v>52000</v>
      </c>
      <c r="E164" s="255">
        <v>268686</v>
      </c>
      <c r="F164" s="255">
        <v>0</v>
      </c>
      <c r="G164" s="255"/>
      <c r="H164" s="255"/>
      <c r="I164" s="255">
        <f>F164</f>
        <v>0</v>
      </c>
      <c r="J164" s="255">
        <f>D164-I164</f>
        <v>52000</v>
      </c>
      <c r="K164" s="165">
        <f>E164-I164</f>
        <v>268686</v>
      </c>
    </row>
    <row r="165" spans="1:11" s="224" customFormat="1" ht="15" customHeight="1" thickBot="1">
      <c r="A165" s="274"/>
      <c r="B165" s="275"/>
      <c r="C165" s="276"/>
      <c r="D165" s="277"/>
      <c r="E165" s="277"/>
      <c r="F165" s="277"/>
      <c r="G165" s="277"/>
      <c r="H165" s="277"/>
      <c r="I165" s="277"/>
      <c r="J165" s="277"/>
      <c r="K165" s="225"/>
    </row>
    <row r="166" spans="1:11" s="30" customFormat="1" ht="28.5" customHeight="1" thickBot="1">
      <c r="A166" s="246" t="s">
        <v>398</v>
      </c>
      <c r="B166" s="264"/>
      <c r="C166" s="248" t="s">
        <v>428</v>
      </c>
      <c r="D166" s="249">
        <f>D167</f>
        <v>1748400</v>
      </c>
      <c r="E166" s="249" t="e">
        <f>#REF!+#REF!</f>
        <v>#REF!</v>
      </c>
      <c r="F166" s="249">
        <f>F167</f>
        <v>0</v>
      </c>
      <c r="G166" s="249"/>
      <c r="H166" s="249"/>
      <c r="I166" s="249">
        <f>F166</f>
        <v>0</v>
      </c>
      <c r="J166" s="250">
        <f>D166-I166</f>
        <v>1748400</v>
      </c>
      <c r="K166" s="130" t="e">
        <f>E166-I166</f>
        <v>#REF!</v>
      </c>
    </row>
    <row r="167" spans="1:11" s="233" customFormat="1" ht="18.75" customHeight="1" thickBot="1">
      <c r="A167" s="256" t="s">
        <v>117</v>
      </c>
      <c r="B167" s="265"/>
      <c r="C167" s="258" t="s">
        <v>429</v>
      </c>
      <c r="D167" s="255">
        <v>1748400</v>
      </c>
      <c r="E167" s="255" t="e">
        <f>#REF!+#REF!</f>
        <v>#REF!</v>
      </c>
      <c r="F167" s="255">
        <v>0</v>
      </c>
      <c r="G167" s="255"/>
      <c r="H167" s="255"/>
      <c r="I167" s="255">
        <f>F167</f>
        <v>0</v>
      </c>
      <c r="J167" s="255">
        <f>D167-I167</f>
        <v>1748400</v>
      </c>
      <c r="K167" s="165" t="e">
        <f>E167-I167</f>
        <v>#REF!</v>
      </c>
    </row>
    <row r="168" spans="1:11" s="30" customFormat="1" ht="13.5" customHeight="1" thickBot="1">
      <c r="A168" s="256"/>
      <c r="B168" s="261"/>
      <c r="C168" s="262"/>
      <c r="D168" s="255"/>
      <c r="E168" s="255"/>
      <c r="F168" s="255"/>
      <c r="G168" s="263"/>
      <c r="H168" s="263"/>
      <c r="I168" s="259"/>
      <c r="J168" s="259"/>
      <c r="K168" s="211"/>
    </row>
    <row r="169" spans="1:11" s="30" customFormat="1" ht="26.25" customHeight="1" thickBot="1">
      <c r="A169" s="246" t="s">
        <v>399</v>
      </c>
      <c r="B169" s="264"/>
      <c r="C169" s="248" t="s">
        <v>400</v>
      </c>
      <c r="D169" s="249">
        <f>D170</f>
        <v>1123300</v>
      </c>
      <c r="E169" s="249">
        <v>813700</v>
      </c>
      <c r="F169" s="249">
        <f>F170</f>
        <v>0</v>
      </c>
      <c r="G169" s="249"/>
      <c r="H169" s="249"/>
      <c r="I169" s="249">
        <f>F169</f>
        <v>0</v>
      </c>
      <c r="J169" s="249">
        <f>D169-I169</f>
        <v>1123300</v>
      </c>
      <c r="K169" s="205">
        <f>E169-I169</f>
        <v>813700</v>
      </c>
    </row>
    <row r="170" spans="1:11" s="233" customFormat="1" ht="18" customHeight="1" thickBot="1">
      <c r="A170" s="256" t="s">
        <v>140</v>
      </c>
      <c r="B170" s="265"/>
      <c r="C170" s="258" t="s">
        <v>277</v>
      </c>
      <c r="D170" s="255">
        <v>1123300</v>
      </c>
      <c r="E170" s="255">
        <v>813700</v>
      </c>
      <c r="F170" s="255">
        <v>0</v>
      </c>
      <c r="G170" s="255"/>
      <c r="H170" s="255"/>
      <c r="I170" s="255">
        <f>F170</f>
        <v>0</v>
      </c>
      <c r="J170" s="255">
        <f>D170-I170</f>
        <v>1123300</v>
      </c>
      <c r="K170" s="231">
        <f>E170-I170</f>
        <v>813700</v>
      </c>
    </row>
    <row r="171" spans="1:11" s="30" customFormat="1" ht="15.75" customHeight="1" thickBot="1">
      <c r="A171" s="266"/>
      <c r="B171" s="273"/>
      <c r="C171" s="267"/>
      <c r="D171" s="254"/>
      <c r="E171" s="254"/>
      <c r="F171" s="254"/>
      <c r="G171" s="263"/>
      <c r="H171" s="263"/>
      <c r="I171" s="263"/>
      <c r="J171" s="263"/>
      <c r="K171" s="208"/>
    </row>
    <row r="172" spans="1:11" s="37" customFormat="1" ht="30.75" customHeight="1" thickBot="1">
      <c r="A172" s="246" t="s">
        <v>401</v>
      </c>
      <c r="B172" s="247"/>
      <c r="C172" s="248" t="s">
        <v>402</v>
      </c>
      <c r="D172" s="249">
        <f>D173</f>
        <v>200000</v>
      </c>
      <c r="E172" s="249">
        <v>2369000</v>
      </c>
      <c r="F172" s="249">
        <f>F173</f>
        <v>0</v>
      </c>
      <c r="G172" s="250"/>
      <c r="H172" s="250"/>
      <c r="I172" s="249">
        <f>F172</f>
        <v>0</v>
      </c>
      <c r="J172" s="249">
        <f>D172-I172</f>
        <v>200000</v>
      </c>
      <c r="K172" s="205">
        <f>E172-I172</f>
        <v>2369000</v>
      </c>
    </row>
    <row r="173" spans="1:11" s="230" customFormat="1" ht="18" customHeight="1" thickBot="1">
      <c r="A173" s="256" t="s">
        <v>140</v>
      </c>
      <c r="B173" s="252"/>
      <c r="C173" s="258" t="s">
        <v>342</v>
      </c>
      <c r="D173" s="255">
        <v>200000</v>
      </c>
      <c r="E173" s="255">
        <v>2369000</v>
      </c>
      <c r="F173" s="255">
        <v>0</v>
      </c>
      <c r="G173" s="255"/>
      <c r="H173" s="255"/>
      <c r="I173" s="255">
        <f>F173</f>
        <v>0</v>
      </c>
      <c r="J173" s="255">
        <f>D173-I173</f>
        <v>200000</v>
      </c>
      <c r="K173" s="231">
        <f>E173-I173</f>
        <v>2369000</v>
      </c>
    </row>
    <row r="174" spans="1:11" s="37" customFormat="1" ht="15" customHeight="1" thickBot="1">
      <c r="A174" s="266"/>
      <c r="B174" s="256"/>
      <c r="C174" s="262"/>
      <c r="D174" s="254"/>
      <c r="E174" s="254"/>
      <c r="F174" s="254"/>
      <c r="G174" s="259"/>
      <c r="H174" s="259"/>
      <c r="I174" s="263"/>
      <c r="J174" s="263"/>
      <c r="K174" s="208"/>
    </row>
    <row r="175" spans="1:11" s="120" customFormat="1" ht="58.5" customHeight="1" thickBot="1">
      <c r="A175" s="246" t="s">
        <v>403</v>
      </c>
      <c r="B175" s="278"/>
      <c r="C175" s="248" t="s">
        <v>404</v>
      </c>
      <c r="D175" s="279">
        <f>D176</f>
        <v>3814000</v>
      </c>
      <c r="E175" s="279">
        <v>0</v>
      </c>
      <c r="F175" s="279">
        <f>F176</f>
        <v>0</v>
      </c>
      <c r="G175" s="249"/>
      <c r="H175" s="249"/>
      <c r="I175" s="249">
        <f>F175</f>
        <v>0</v>
      </c>
      <c r="J175" s="249">
        <f>D175-I175</f>
        <v>3814000</v>
      </c>
      <c r="K175" s="205">
        <f>E175-I175</f>
        <v>0</v>
      </c>
    </row>
    <row r="176" spans="1:11" s="294" customFormat="1" ht="19.5" customHeight="1" thickBot="1">
      <c r="A176" s="256" t="s">
        <v>140</v>
      </c>
      <c r="B176" s="271"/>
      <c r="C176" s="258" t="s">
        <v>343</v>
      </c>
      <c r="D176" s="311">
        <v>3814000</v>
      </c>
      <c r="E176" s="311">
        <v>0</v>
      </c>
      <c r="F176" s="311">
        <v>0</v>
      </c>
      <c r="G176" s="255"/>
      <c r="H176" s="255"/>
      <c r="I176" s="255">
        <f>F176</f>
        <v>0</v>
      </c>
      <c r="J176" s="255">
        <f>D176-I176</f>
        <v>3814000</v>
      </c>
      <c r="K176" s="231">
        <f>E176-I176</f>
        <v>0</v>
      </c>
    </row>
    <row r="177" spans="1:11" s="37" customFormat="1" ht="14.25" customHeight="1" thickBot="1">
      <c r="A177" s="256"/>
      <c r="B177" s="260"/>
      <c r="C177" s="262"/>
      <c r="D177" s="255"/>
      <c r="E177" s="255"/>
      <c r="F177" s="255"/>
      <c r="G177" s="259"/>
      <c r="H177" s="259"/>
      <c r="I177" s="259"/>
      <c r="J177" s="259"/>
      <c r="K177" s="207"/>
    </row>
    <row r="178" spans="1:11" s="120" customFormat="1" ht="28.5" customHeight="1" thickBot="1">
      <c r="A178" s="246" t="s">
        <v>405</v>
      </c>
      <c r="B178" s="278"/>
      <c r="C178" s="248" t="s">
        <v>406</v>
      </c>
      <c r="D178" s="279">
        <f>D179</f>
        <v>12072335.62</v>
      </c>
      <c r="E178" s="279">
        <v>4974576.58</v>
      </c>
      <c r="F178" s="279">
        <f>F179</f>
        <v>0</v>
      </c>
      <c r="G178" s="249"/>
      <c r="H178" s="249"/>
      <c r="I178" s="249">
        <f>F178</f>
        <v>0</v>
      </c>
      <c r="J178" s="249">
        <f>D178-I178</f>
        <v>12072335.62</v>
      </c>
      <c r="K178" s="205">
        <f>E178-I178</f>
        <v>4974576.58</v>
      </c>
    </row>
    <row r="179" spans="1:11" s="294" customFormat="1" ht="20.25" customHeight="1" thickBot="1">
      <c r="A179" s="256" t="s">
        <v>140</v>
      </c>
      <c r="B179" s="271"/>
      <c r="C179" s="258" t="s">
        <v>344</v>
      </c>
      <c r="D179" s="311">
        <v>12072335.62</v>
      </c>
      <c r="E179" s="311">
        <v>4974576.58</v>
      </c>
      <c r="F179" s="311">
        <v>0</v>
      </c>
      <c r="G179" s="255"/>
      <c r="H179" s="255"/>
      <c r="I179" s="255">
        <f>F179</f>
        <v>0</v>
      </c>
      <c r="J179" s="255">
        <f>D179-I179</f>
        <v>12072335.62</v>
      </c>
      <c r="K179" s="231">
        <f>E179-I179</f>
        <v>4974576.58</v>
      </c>
    </row>
    <row r="180" spans="1:11" s="37" customFormat="1" ht="13.5" customHeight="1" thickBot="1">
      <c r="A180" s="256"/>
      <c r="B180" s="260"/>
      <c r="C180" s="262"/>
      <c r="D180" s="255"/>
      <c r="E180" s="255"/>
      <c r="F180" s="255"/>
      <c r="G180" s="259"/>
      <c r="H180" s="259"/>
      <c r="I180" s="259"/>
      <c r="J180" s="259"/>
      <c r="K180" s="207"/>
    </row>
    <row r="181" spans="1:11" s="120" customFormat="1" ht="27" customHeight="1" thickBot="1">
      <c r="A181" s="246" t="s">
        <v>407</v>
      </c>
      <c r="B181" s="278"/>
      <c r="C181" s="248" t="s">
        <v>408</v>
      </c>
      <c r="D181" s="279">
        <f>D182</f>
        <v>1700000</v>
      </c>
      <c r="E181" s="279">
        <v>11625735.12</v>
      </c>
      <c r="F181" s="279">
        <f>F182</f>
        <v>0</v>
      </c>
      <c r="G181" s="249"/>
      <c r="H181" s="249"/>
      <c r="I181" s="249">
        <f>F181</f>
        <v>0</v>
      </c>
      <c r="J181" s="249">
        <f>D181-I181</f>
        <v>1700000</v>
      </c>
      <c r="K181" s="205">
        <f>E181-I181</f>
        <v>11625735.12</v>
      </c>
    </row>
    <row r="182" spans="1:11" s="294" customFormat="1" ht="18" customHeight="1" thickBot="1">
      <c r="A182" s="256" t="s">
        <v>140</v>
      </c>
      <c r="B182" s="271"/>
      <c r="C182" s="258" t="s">
        <v>345</v>
      </c>
      <c r="D182" s="311">
        <v>1700000</v>
      </c>
      <c r="E182" s="311">
        <v>11625735.12</v>
      </c>
      <c r="F182" s="311">
        <v>0</v>
      </c>
      <c r="G182" s="255"/>
      <c r="H182" s="255"/>
      <c r="I182" s="255">
        <f>F182</f>
        <v>0</v>
      </c>
      <c r="J182" s="255">
        <f>D182-I182</f>
        <v>1700000</v>
      </c>
      <c r="K182" s="231">
        <f>E182-I182</f>
        <v>11625735.12</v>
      </c>
    </row>
    <row r="183" spans="1:11" s="37" customFormat="1" ht="15" customHeight="1" thickBot="1">
      <c r="A183" s="256"/>
      <c r="B183" s="260"/>
      <c r="C183" s="262"/>
      <c r="D183" s="255"/>
      <c r="E183" s="255"/>
      <c r="F183" s="255"/>
      <c r="G183" s="259"/>
      <c r="H183" s="259"/>
      <c r="I183" s="259"/>
      <c r="J183" s="259"/>
      <c r="K183" s="207"/>
    </row>
    <row r="184" spans="1:11" s="120" customFormat="1" ht="24.75" customHeight="1" thickBot="1">
      <c r="A184" s="246" t="s">
        <v>409</v>
      </c>
      <c r="B184" s="278"/>
      <c r="C184" s="248" t="s">
        <v>430</v>
      </c>
      <c r="D184" s="279">
        <f>D185</f>
        <v>11729820.31</v>
      </c>
      <c r="E184" s="279">
        <v>24942683</v>
      </c>
      <c r="F184" s="279">
        <f>F185</f>
        <v>0</v>
      </c>
      <c r="G184" s="249"/>
      <c r="H184" s="249"/>
      <c r="I184" s="249">
        <f>F184</f>
        <v>0</v>
      </c>
      <c r="J184" s="249">
        <f>D184-I184</f>
        <v>11729820.31</v>
      </c>
      <c r="K184" s="205">
        <f>E184-I184</f>
        <v>24942683</v>
      </c>
    </row>
    <row r="185" spans="1:11" s="294" customFormat="1" ht="20.25" customHeight="1" thickBot="1">
      <c r="A185" s="256" t="s">
        <v>140</v>
      </c>
      <c r="B185" s="271"/>
      <c r="C185" s="258" t="s">
        <v>431</v>
      </c>
      <c r="D185" s="311">
        <v>11729820.31</v>
      </c>
      <c r="E185" s="311">
        <v>24942683</v>
      </c>
      <c r="F185" s="311">
        <v>0</v>
      </c>
      <c r="G185" s="255"/>
      <c r="H185" s="255"/>
      <c r="I185" s="255">
        <f>F185</f>
        <v>0</v>
      </c>
      <c r="J185" s="255">
        <f>D185-I185</f>
        <v>11729820.31</v>
      </c>
      <c r="K185" s="231">
        <f>E185-I185</f>
        <v>24942683</v>
      </c>
    </row>
    <row r="186" spans="1:11" s="120" customFormat="1" ht="14.25" customHeight="1" thickBot="1">
      <c r="A186" s="266"/>
      <c r="B186" s="260"/>
      <c r="C186" s="267"/>
      <c r="D186" s="280"/>
      <c r="E186" s="280"/>
      <c r="F186" s="280"/>
      <c r="G186" s="263"/>
      <c r="H186" s="263"/>
      <c r="I186" s="263"/>
      <c r="J186" s="263"/>
      <c r="K186" s="208"/>
    </row>
    <row r="187" spans="1:11" s="120" customFormat="1" ht="27.75" customHeight="1" thickBot="1">
      <c r="A187" s="246" t="s">
        <v>410</v>
      </c>
      <c r="B187" s="278"/>
      <c r="C187" s="248" t="s">
        <v>404</v>
      </c>
      <c r="D187" s="279">
        <f>D188</f>
        <v>890000</v>
      </c>
      <c r="E187" s="279">
        <v>261826.08</v>
      </c>
      <c r="F187" s="279">
        <f>F188</f>
        <v>0</v>
      </c>
      <c r="G187" s="249"/>
      <c r="H187" s="249"/>
      <c r="I187" s="249">
        <f>F187</f>
        <v>0</v>
      </c>
      <c r="J187" s="249">
        <f>D187-I187</f>
        <v>890000</v>
      </c>
      <c r="K187" s="205">
        <f>E187-I187</f>
        <v>261826.08</v>
      </c>
    </row>
    <row r="188" spans="1:11" s="294" customFormat="1" ht="19.5" customHeight="1" thickBot="1">
      <c r="A188" s="256" t="s">
        <v>140</v>
      </c>
      <c r="B188" s="271"/>
      <c r="C188" s="258" t="s">
        <v>343</v>
      </c>
      <c r="D188" s="311">
        <v>890000</v>
      </c>
      <c r="E188" s="311">
        <v>261826.08</v>
      </c>
      <c r="F188" s="311">
        <v>0</v>
      </c>
      <c r="G188" s="255"/>
      <c r="H188" s="255"/>
      <c r="I188" s="255">
        <f>F188</f>
        <v>0</v>
      </c>
      <c r="J188" s="255">
        <f>D188-I188</f>
        <v>890000</v>
      </c>
      <c r="K188" s="231">
        <f>E188-I188</f>
        <v>261826.08</v>
      </c>
    </row>
    <row r="189" spans="1:11" s="37" customFormat="1" ht="15" customHeight="1" thickBot="1">
      <c r="A189" s="256"/>
      <c r="B189" s="260"/>
      <c r="C189" s="262"/>
      <c r="D189" s="255"/>
      <c r="E189" s="255"/>
      <c r="F189" s="255"/>
      <c r="G189" s="259"/>
      <c r="H189" s="259"/>
      <c r="I189" s="259"/>
      <c r="J189" s="259"/>
      <c r="K189" s="207"/>
    </row>
    <row r="190" spans="1:11" s="120" customFormat="1" ht="27.75" customHeight="1" thickBot="1">
      <c r="A190" s="246" t="s">
        <v>411</v>
      </c>
      <c r="B190" s="278"/>
      <c r="C190" s="248" t="s">
        <v>412</v>
      </c>
      <c r="D190" s="279">
        <f>D191</f>
        <v>1432311</v>
      </c>
      <c r="E190" s="279">
        <v>261826.08</v>
      </c>
      <c r="F190" s="279">
        <f>F191</f>
        <v>0</v>
      </c>
      <c r="G190" s="249"/>
      <c r="H190" s="249"/>
      <c r="I190" s="249">
        <f>F190</f>
        <v>0</v>
      </c>
      <c r="J190" s="249">
        <f>D190-I190</f>
        <v>1432311</v>
      </c>
      <c r="K190" s="205">
        <f>E190-I190</f>
        <v>261826.08</v>
      </c>
    </row>
    <row r="191" spans="1:11" s="294" customFormat="1" ht="20.25" customHeight="1" thickBot="1">
      <c r="A191" s="256" t="s">
        <v>140</v>
      </c>
      <c r="B191" s="271"/>
      <c r="C191" s="258" t="s">
        <v>346</v>
      </c>
      <c r="D191" s="280">
        <v>1432311</v>
      </c>
      <c r="E191" s="280">
        <v>261826.08</v>
      </c>
      <c r="F191" s="280">
        <v>0</v>
      </c>
      <c r="G191" s="254"/>
      <c r="H191" s="254"/>
      <c r="I191" s="254">
        <f>F191</f>
        <v>0</v>
      </c>
      <c r="J191" s="254">
        <f>D191-I191</f>
        <v>1432311</v>
      </c>
      <c r="K191" s="231">
        <f>E191-I191</f>
        <v>261826.08</v>
      </c>
    </row>
    <row r="192" spans="1:11" s="37" customFormat="1" ht="13.5" customHeight="1" thickBot="1">
      <c r="A192" s="256"/>
      <c r="B192" s="260"/>
      <c r="C192" s="262"/>
      <c r="D192" s="255"/>
      <c r="E192" s="255"/>
      <c r="F192" s="255"/>
      <c r="G192" s="259"/>
      <c r="H192" s="259"/>
      <c r="I192" s="259"/>
      <c r="J192" s="259"/>
      <c r="K192" s="207"/>
    </row>
    <row r="193" spans="1:11" s="119" customFormat="1" ht="12.75" customHeight="1" thickBot="1">
      <c r="A193" s="281" t="s">
        <v>136</v>
      </c>
      <c r="B193" s="264"/>
      <c r="C193" s="282" t="s">
        <v>187</v>
      </c>
      <c r="D193" s="283">
        <f>D198+D204+D207+D209+D211+D213+D218</f>
        <v>62474078.93</v>
      </c>
      <c r="E193" s="283" t="e">
        <f>E198+E204+E207+E212+E218+E208+E210</f>
        <v>#REF!</v>
      </c>
      <c r="F193" s="283">
        <f>F198+F204+F207+F209+F211+F213+F218</f>
        <v>4221560.2</v>
      </c>
      <c r="G193" s="249"/>
      <c r="H193" s="249"/>
      <c r="I193" s="283">
        <f>F193</f>
        <v>4221560.2</v>
      </c>
      <c r="J193" s="283">
        <f>D193-I193</f>
        <v>58252518.73</v>
      </c>
      <c r="K193" s="208"/>
    </row>
    <row r="194" spans="1:11" s="119" customFormat="1" ht="15" customHeight="1" thickBot="1">
      <c r="A194" s="256" t="s">
        <v>133</v>
      </c>
      <c r="B194" s="261"/>
      <c r="C194" s="284"/>
      <c r="D194" s="254"/>
      <c r="E194" s="254"/>
      <c r="F194" s="254"/>
      <c r="G194" s="263"/>
      <c r="H194" s="263"/>
      <c r="I194" s="263"/>
      <c r="J194" s="263"/>
      <c r="K194" s="207">
        <f aca="true" t="shared" si="8" ref="K194:K217">E195-I195</f>
        <v>8741990.92</v>
      </c>
    </row>
    <row r="195" spans="1:11" s="30" customFormat="1" ht="15" customHeight="1" thickBot="1">
      <c r="A195" s="256" t="s">
        <v>104</v>
      </c>
      <c r="B195" s="257"/>
      <c r="C195" s="285" t="s">
        <v>103</v>
      </c>
      <c r="D195" s="255">
        <f>D46+D50+D64+D66+D88+D106+D125+D138</f>
        <v>11029988</v>
      </c>
      <c r="E195" s="255">
        <f>E46+E50+E64+E106+E125+E138+E29+E88+E160</f>
        <v>10802706.54</v>
      </c>
      <c r="F195" s="255">
        <f>F46+F50+F64+F66+F88+F106+F125+F138</f>
        <v>2060715.6199999999</v>
      </c>
      <c r="G195" s="259"/>
      <c r="H195" s="259"/>
      <c r="I195" s="259">
        <f aca="true" t="shared" si="9" ref="I195:I201">F195</f>
        <v>2060715.6199999999</v>
      </c>
      <c r="J195" s="259">
        <f aca="true" t="shared" si="10" ref="J195:J218">D195-I195</f>
        <v>8969272.38</v>
      </c>
      <c r="K195" s="207" t="e">
        <f t="shared" si="8"/>
        <v>#REF!</v>
      </c>
    </row>
    <row r="196" spans="1:11" s="119" customFormat="1" ht="15" customHeight="1" thickBot="1">
      <c r="A196" s="256" t="s">
        <v>106</v>
      </c>
      <c r="B196" s="260"/>
      <c r="C196" s="285" t="s">
        <v>105</v>
      </c>
      <c r="D196" s="255">
        <f>D54+D61+D92+D98+D111</f>
        <v>543000</v>
      </c>
      <c r="E196" s="255" t="e">
        <f>E98+E110+E84+E109+E92+#REF!</f>
        <v>#REF!</v>
      </c>
      <c r="F196" s="255">
        <f>F54+F61+F92+F98+F111</f>
        <v>52066.27</v>
      </c>
      <c r="G196" s="259"/>
      <c r="H196" s="259"/>
      <c r="I196" s="259">
        <f t="shared" si="9"/>
        <v>52066.27</v>
      </c>
      <c r="J196" s="259">
        <f t="shared" si="10"/>
        <v>490933.73</v>
      </c>
      <c r="K196" s="207" t="e">
        <f t="shared" si="8"/>
        <v>#REF!</v>
      </c>
    </row>
    <row r="197" spans="1:11" s="119" customFormat="1" ht="15" customHeight="1" thickBot="1">
      <c r="A197" s="256" t="s">
        <v>108</v>
      </c>
      <c r="B197" s="260"/>
      <c r="C197" s="285" t="s">
        <v>107</v>
      </c>
      <c r="D197" s="255">
        <f>D47+D51+D65+D89+D107+D126+D139</f>
        <v>2836069</v>
      </c>
      <c r="E197" s="255" t="e">
        <f>E47+E51+#REF!+E65+E107+E126+E139+E30+#REF!+E161</f>
        <v>#REF!</v>
      </c>
      <c r="F197" s="255">
        <f>F47+F51+F65+F89+F107+F126+F139</f>
        <v>531071.7</v>
      </c>
      <c r="G197" s="259"/>
      <c r="H197" s="259"/>
      <c r="I197" s="259">
        <f t="shared" si="9"/>
        <v>531071.7</v>
      </c>
      <c r="J197" s="259">
        <f t="shared" si="10"/>
        <v>2304997.3</v>
      </c>
      <c r="K197" s="208" t="e">
        <f t="shared" si="8"/>
        <v>#REF!</v>
      </c>
    </row>
    <row r="198" spans="1:11" s="119" customFormat="1" ht="15" customHeight="1" thickBot="1">
      <c r="A198" s="266" t="s">
        <v>122</v>
      </c>
      <c r="B198" s="261"/>
      <c r="C198" s="270" t="s">
        <v>119</v>
      </c>
      <c r="D198" s="254">
        <f>D195+D196+D197</f>
        <v>14409057</v>
      </c>
      <c r="E198" s="254" t="e">
        <f>E195+E196+E197</f>
        <v>#REF!</v>
      </c>
      <c r="F198" s="254">
        <f>F195+F196+F197</f>
        <v>2643853.59</v>
      </c>
      <c r="G198" s="263"/>
      <c r="H198" s="263"/>
      <c r="I198" s="263">
        <f t="shared" si="9"/>
        <v>2643853.59</v>
      </c>
      <c r="J198" s="263">
        <f t="shared" si="10"/>
        <v>11765203.41</v>
      </c>
      <c r="K198" s="207" t="e">
        <f t="shared" si="8"/>
        <v>#REF!</v>
      </c>
    </row>
    <row r="199" spans="1:11" s="119" customFormat="1" ht="15" customHeight="1" thickBot="1">
      <c r="A199" s="256" t="s">
        <v>112</v>
      </c>
      <c r="B199" s="260"/>
      <c r="C199" s="285" t="s">
        <v>111</v>
      </c>
      <c r="D199" s="255">
        <f>D95+D114</f>
        <v>126613</v>
      </c>
      <c r="E199" s="255" t="e">
        <f>E114+#REF!+E95+#REF!</f>
        <v>#REF!</v>
      </c>
      <c r="F199" s="255">
        <f>F95+F114</f>
        <v>19651.56</v>
      </c>
      <c r="G199" s="259"/>
      <c r="H199" s="259"/>
      <c r="I199" s="259">
        <f t="shared" si="9"/>
        <v>19651.56</v>
      </c>
      <c r="J199" s="259">
        <f t="shared" si="10"/>
        <v>106961.44</v>
      </c>
      <c r="K199" s="207">
        <f t="shared" si="8"/>
        <v>2618</v>
      </c>
    </row>
    <row r="200" spans="1:11" s="119" customFormat="1" ht="15" customHeight="1" thickBot="1">
      <c r="A200" s="256" t="s">
        <v>113</v>
      </c>
      <c r="B200" s="260"/>
      <c r="C200" s="285" t="s">
        <v>114</v>
      </c>
      <c r="D200" s="255">
        <f>D55</f>
        <v>15000</v>
      </c>
      <c r="E200" s="255">
        <f>E55</f>
        <v>2618</v>
      </c>
      <c r="F200" s="255">
        <f>F55</f>
        <v>0</v>
      </c>
      <c r="G200" s="259"/>
      <c r="H200" s="259"/>
      <c r="I200" s="259">
        <f t="shared" si="9"/>
        <v>0</v>
      </c>
      <c r="J200" s="259">
        <f t="shared" si="10"/>
        <v>15000</v>
      </c>
      <c r="K200" s="207" t="e">
        <f t="shared" si="8"/>
        <v>#REF!</v>
      </c>
    </row>
    <row r="201" spans="1:11" s="30" customFormat="1" ht="15" customHeight="1" thickBot="1">
      <c r="A201" s="256" t="s">
        <v>115</v>
      </c>
      <c r="B201" s="260"/>
      <c r="C201" s="285" t="s">
        <v>116</v>
      </c>
      <c r="D201" s="255">
        <f>D99+D118+D160</f>
        <v>1250893.98</v>
      </c>
      <c r="E201" s="255" t="e">
        <f>+E118+E99+#REF!</f>
        <v>#REF!</v>
      </c>
      <c r="F201" s="255">
        <f>F99+F118+F160</f>
        <v>68674.86</v>
      </c>
      <c r="G201" s="259"/>
      <c r="H201" s="259"/>
      <c r="I201" s="259">
        <f t="shared" si="9"/>
        <v>68674.86</v>
      </c>
      <c r="J201" s="259">
        <f t="shared" si="10"/>
        <v>1182219.1199999999</v>
      </c>
      <c r="K201" s="117" t="e">
        <f>K119+K69+#REF!+K100</f>
        <v>#REF!</v>
      </c>
    </row>
    <row r="202" spans="1:11" ht="21.75" customHeight="1" thickBot="1">
      <c r="A202" s="256" t="s">
        <v>117</v>
      </c>
      <c r="B202" s="260"/>
      <c r="C202" s="285" t="s">
        <v>118</v>
      </c>
      <c r="D202" s="255">
        <f>D13+D16+D17+D23+D26+D56+D69+D71+D100+D119+D153+D161+D167</f>
        <v>8161438.35</v>
      </c>
      <c r="E202" s="255" t="e">
        <f>E119+#REF!+E100+E71+#REF!+E173+E153+#REF!+#REF!+E56+#REF!</f>
        <v>#REF!</v>
      </c>
      <c r="F202" s="255">
        <f>F13+F16+F17+F23+F26+F56+F69+F71+F100+F119+F153+F161+F167</f>
        <v>250715.16000000003</v>
      </c>
      <c r="G202" s="259"/>
      <c r="H202" s="259"/>
      <c r="I202" s="259" t="e">
        <f>I119+I69+#REF!+I100</f>
        <v>#REF!</v>
      </c>
      <c r="J202" s="259">
        <f>D202-F202</f>
        <v>7910723.1899999995</v>
      </c>
      <c r="K202" s="207" t="e">
        <f t="shared" si="8"/>
        <v>#REF!</v>
      </c>
    </row>
    <row r="203" spans="1:11" ht="17.25" customHeight="1" thickBot="1">
      <c r="A203" s="256" t="s">
        <v>110</v>
      </c>
      <c r="B203" s="256"/>
      <c r="C203" s="285" t="s">
        <v>109</v>
      </c>
      <c r="D203" s="255">
        <f>D29+D30+D33+D34+D37+D57+D101+D120+D129+D142+D154</f>
        <v>1203944.3399999999</v>
      </c>
      <c r="E203" s="255" t="e">
        <f>E70+E33+E120+E130+#REF!+#REF!+E101+E75+#REF!+#REF!+#REF!+E132+#REF!+#REF!+#REF!+#REF!+E57+#REF!</f>
        <v>#REF!</v>
      </c>
      <c r="F203" s="255">
        <f>F29+F30+F33+F34+F37+F57+F101+F120+F129+F142+F154</f>
        <v>249732.00000000003</v>
      </c>
      <c r="G203" s="259"/>
      <c r="H203" s="259"/>
      <c r="I203" s="259">
        <f aca="true" t="shared" si="11" ref="I203:I213">F203</f>
        <v>249732.00000000003</v>
      </c>
      <c r="J203" s="259">
        <f t="shared" si="10"/>
        <v>954212.3399999999</v>
      </c>
      <c r="K203" s="208" t="e">
        <f t="shared" si="8"/>
        <v>#REF!</v>
      </c>
    </row>
    <row r="204" spans="1:11" s="30" customFormat="1" ht="21.75" customHeight="1" thickBot="1">
      <c r="A204" s="266" t="s">
        <v>120</v>
      </c>
      <c r="B204" s="266"/>
      <c r="C204" s="270" t="s">
        <v>121</v>
      </c>
      <c r="D204" s="254">
        <f>D199+D200+D201+D202+D203</f>
        <v>10757889.67</v>
      </c>
      <c r="E204" s="254" t="e">
        <f>E199+E200+E201+E202+E203</f>
        <v>#REF!</v>
      </c>
      <c r="F204" s="254">
        <f>F199+F200+F201+F202+F203</f>
        <v>588773.5800000001</v>
      </c>
      <c r="G204" s="263"/>
      <c r="H204" s="263"/>
      <c r="I204" s="263">
        <f t="shared" si="11"/>
        <v>588773.5800000001</v>
      </c>
      <c r="J204" s="263">
        <f t="shared" si="10"/>
        <v>10169116.09</v>
      </c>
      <c r="K204" s="207" t="e">
        <f>E205-I205</f>
        <v>#REF!</v>
      </c>
    </row>
    <row r="205" spans="1:11" s="30" customFormat="1" ht="46.5" customHeight="1" thickBot="1">
      <c r="A205" s="256" t="s">
        <v>177</v>
      </c>
      <c r="B205" s="266"/>
      <c r="C205" s="285" t="s">
        <v>123</v>
      </c>
      <c r="D205" s="255">
        <v>0</v>
      </c>
      <c r="E205" s="255" t="e">
        <f>#REF!</f>
        <v>#REF!</v>
      </c>
      <c r="F205" s="255">
        <v>0</v>
      </c>
      <c r="G205" s="259"/>
      <c r="H205" s="259"/>
      <c r="I205" s="259">
        <f t="shared" si="11"/>
        <v>0</v>
      </c>
      <c r="J205" s="259">
        <f>D205-I205</f>
        <v>0</v>
      </c>
      <c r="K205" s="207">
        <f>E206-I206</f>
        <v>-667333.21</v>
      </c>
    </row>
    <row r="206" spans="1:11" s="30" customFormat="1" ht="22.5" customHeight="1" thickBot="1">
      <c r="A206" s="256" t="s">
        <v>126</v>
      </c>
      <c r="B206" s="266"/>
      <c r="C206" s="285" t="s">
        <v>124</v>
      </c>
      <c r="D206" s="255">
        <f>D20+D157</f>
        <v>3731005.33</v>
      </c>
      <c r="E206" s="255">
        <f>E164</f>
        <v>268686</v>
      </c>
      <c r="F206" s="255">
        <f>F20+F157</f>
        <v>936019.21</v>
      </c>
      <c r="G206" s="259"/>
      <c r="H206" s="259"/>
      <c r="I206" s="259">
        <f t="shared" si="11"/>
        <v>936019.21</v>
      </c>
      <c r="J206" s="259">
        <f t="shared" si="10"/>
        <v>2794986.12</v>
      </c>
      <c r="K206" s="208" t="e">
        <f t="shared" si="8"/>
        <v>#REF!</v>
      </c>
    </row>
    <row r="207" spans="1:11" s="30" customFormat="1" ht="35.25" customHeight="1" thickBot="1">
      <c r="A207" s="266" t="s">
        <v>126</v>
      </c>
      <c r="B207" s="266"/>
      <c r="C207" s="270" t="s">
        <v>125</v>
      </c>
      <c r="D207" s="254">
        <f>D20+D157</f>
        <v>3731005.33</v>
      </c>
      <c r="E207" s="254" t="e">
        <f>SUM(E205:E206)</f>
        <v>#REF!</v>
      </c>
      <c r="F207" s="254">
        <f>F20+F157</f>
        <v>936019.21</v>
      </c>
      <c r="G207" s="263"/>
      <c r="H207" s="263"/>
      <c r="I207" s="263">
        <f t="shared" si="11"/>
        <v>936019.21</v>
      </c>
      <c r="J207" s="263">
        <f t="shared" si="10"/>
        <v>2794986.12</v>
      </c>
      <c r="K207" s="208" t="e">
        <f>E208-I208</f>
        <v>#REF!</v>
      </c>
    </row>
    <row r="208" spans="1:11" ht="15" customHeight="1" thickBot="1">
      <c r="A208" s="256" t="s">
        <v>140</v>
      </c>
      <c r="B208" s="266"/>
      <c r="C208" s="285" t="s">
        <v>139</v>
      </c>
      <c r="D208" s="255">
        <f>D170+D173+D176+D179+D182+D185+D188+D191</f>
        <v>32961766.93</v>
      </c>
      <c r="E208" s="255" t="e">
        <f>E176+#REF!+E22+E170+#REF!+E179+E182+E185+#REF!+#REF!+E188</f>
        <v>#REF!</v>
      </c>
      <c r="F208" s="255">
        <f>F170+F173+F176+F179+F182+F185+F188+F191</f>
        <v>0</v>
      </c>
      <c r="G208" s="259"/>
      <c r="H208" s="259"/>
      <c r="I208" s="259">
        <f t="shared" si="11"/>
        <v>0</v>
      </c>
      <c r="J208" s="259">
        <f t="shared" si="10"/>
        <v>32961766.93</v>
      </c>
      <c r="K208" s="208" t="e">
        <f>E210-I210</f>
        <v>#REF!</v>
      </c>
    </row>
    <row r="209" spans="1:11" s="30" customFormat="1" ht="19.5" customHeight="1" thickBot="1">
      <c r="A209" s="266" t="s">
        <v>140</v>
      </c>
      <c r="B209" s="266"/>
      <c r="C209" s="270" t="s">
        <v>433</v>
      </c>
      <c r="D209" s="254">
        <f>D208</f>
        <v>32961766.93</v>
      </c>
      <c r="E209" s="254" t="e">
        <f>E177+#REF!+E23+E171+#REF!+E180+E183+E186+#REF!+#REF!+E189</f>
        <v>#REF!</v>
      </c>
      <c r="F209" s="254">
        <f>F208</f>
        <v>0</v>
      </c>
      <c r="G209" s="263"/>
      <c r="H209" s="263"/>
      <c r="I209" s="263">
        <f t="shared" si="11"/>
        <v>0</v>
      </c>
      <c r="J209" s="263">
        <f>D209-I209</f>
        <v>32961766.93</v>
      </c>
      <c r="K209" s="208"/>
    </row>
    <row r="210" spans="1:11" ht="15" customHeight="1" thickBot="1">
      <c r="A210" s="256" t="s">
        <v>149</v>
      </c>
      <c r="B210" s="266"/>
      <c r="C210" s="285" t="s">
        <v>150</v>
      </c>
      <c r="D210" s="255">
        <f>D79</f>
        <v>120000</v>
      </c>
      <c r="E210" s="255" t="e">
        <f>#REF!</f>
        <v>#REF!</v>
      </c>
      <c r="F210" s="255">
        <f>F79</f>
        <v>10000</v>
      </c>
      <c r="G210" s="259"/>
      <c r="H210" s="259"/>
      <c r="I210" s="259">
        <f t="shared" si="11"/>
        <v>10000</v>
      </c>
      <c r="J210" s="259">
        <f t="shared" si="10"/>
        <v>110000</v>
      </c>
      <c r="K210" s="208" t="e">
        <f>E212-I212</f>
        <v>#REF!</v>
      </c>
    </row>
    <row r="211" spans="1:11" s="30" customFormat="1" ht="19.5" customHeight="1" thickBot="1">
      <c r="A211" s="266" t="s">
        <v>149</v>
      </c>
      <c r="B211" s="266"/>
      <c r="C211" s="270" t="s">
        <v>434</v>
      </c>
      <c r="D211" s="254">
        <f>D210</f>
        <v>120000</v>
      </c>
      <c r="E211" s="254" t="e">
        <f>#REF!</f>
        <v>#REF!</v>
      </c>
      <c r="F211" s="254">
        <f>F210</f>
        <v>10000</v>
      </c>
      <c r="G211" s="263"/>
      <c r="H211" s="263"/>
      <c r="I211" s="263">
        <f t="shared" si="11"/>
        <v>10000</v>
      </c>
      <c r="J211" s="263">
        <f>D211-I211</f>
        <v>110000</v>
      </c>
      <c r="K211" s="208" t="e">
        <f>E214-I214</f>
        <v>#REF!</v>
      </c>
    </row>
    <row r="212" spans="1:11" ht="15" customHeight="1" thickBot="1">
      <c r="A212" s="256" t="s">
        <v>127</v>
      </c>
      <c r="B212" s="266"/>
      <c r="C212" s="285" t="s">
        <v>153</v>
      </c>
      <c r="D212" s="255">
        <f>D58+D75+D85+D82+D102+D121+D149</f>
        <v>147600</v>
      </c>
      <c r="E212" s="255" t="e">
        <f>E81+E102+E73+E76+E121+E145+E149+E133+#REF!+#REF!+E58</f>
        <v>#REF!</v>
      </c>
      <c r="F212" s="255">
        <f>F58+F75+F85+F82+F102+F121+F149</f>
        <v>233.02</v>
      </c>
      <c r="G212" s="259"/>
      <c r="H212" s="259"/>
      <c r="I212" s="259">
        <f t="shared" si="11"/>
        <v>233.02</v>
      </c>
      <c r="J212" s="259">
        <f>D212-I212</f>
        <v>147366.98</v>
      </c>
      <c r="K212" s="34" t="e">
        <f>K73+#REF!+K34</f>
        <v>#REF!</v>
      </c>
    </row>
    <row r="213" spans="1:11" s="30" customFormat="1" ht="19.5" customHeight="1" thickBot="1">
      <c r="A213" s="266" t="s">
        <v>127</v>
      </c>
      <c r="B213" s="266"/>
      <c r="C213" s="270" t="s">
        <v>435</v>
      </c>
      <c r="D213" s="254">
        <f>D212</f>
        <v>147600</v>
      </c>
      <c r="E213" s="254" t="e">
        <f>E82+E103+E74+E77+E122+E146+E150+E134+#REF!+#REF!+E59</f>
        <v>#REF!</v>
      </c>
      <c r="F213" s="254">
        <f>F212</f>
        <v>233.02</v>
      </c>
      <c r="G213" s="263"/>
      <c r="H213" s="263"/>
      <c r="I213" s="263">
        <f t="shared" si="11"/>
        <v>233.02</v>
      </c>
      <c r="J213" s="263">
        <f>D213-I213</f>
        <v>147366.98</v>
      </c>
      <c r="K213" s="28" t="e">
        <f>K74+#REF!+K35</f>
        <v>#REF!</v>
      </c>
    </row>
    <row r="214" spans="1:11" s="30" customFormat="1" ht="15" customHeight="1" thickBot="1">
      <c r="A214" s="256" t="s">
        <v>127</v>
      </c>
      <c r="B214" s="256"/>
      <c r="C214" s="286" t="s">
        <v>157</v>
      </c>
      <c r="D214" s="287">
        <v>0</v>
      </c>
      <c r="E214" s="287" t="e">
        <f>#REF!+E34+#REF!+#REF!+E134+#REF!+E154</f>
        <v>#REF!</v>
      </c>
      <c r="F214" s="287">
        <v>0</v>
      </c>
      <c r="G214" s="288"/>
      <c r="H214" s="288"/>
      <c r="I214" s="288" t="e">
        <f>+I73+#REF!+I34</f>
        <v>#REF!</v>
      </c>
      <c r="J214" s="288">
        <f>D214-F214</f>
        <v>0</v>
      </c>
      <c r="K214" s="207">
        <f>E215-I215</f>
        <v>3319.34</v>
      </c>
    </row>
    <row r="215" spans="1:11" s="30" customFormat="1" ht="15" customHeight="1" thickBot="1">
      <c r="A215" s="256" t="s">
        <v>131</v>
      </c>
      <c r="B215" s="256"/>
      <c r="C215" s="286" t="s">
        <v>236</v>
      </c>
      <c r="D215" s="287">
        <v>0</v>
      </c>
      <c r="E215" s="287">
        <f>E103</f>
        <v>3319.34</v>
      </c>
      <c r="F215" s="287">
        <v>0</v>
      </c>
      <c r="G215" s="288"/>
      <c r="H215" s="288"/>
      <c r="I215" s="288">
        <f>F215</f>
        <v>0</v>
      </c>
      <c r="J215" s="259">
        <f>D215-I215</f>
        <v>0</v>
      </c>
      <c r="K215" s="207" t="e">
        <f t="shared" si="8"/>
        <v>#REF!</v>
      </c>
    </row>
    <row r="216" spans="1:11" ht="15" customHeight="1" thickBot="1">
      <c r="A216" s="256" t="s">
        <v>131</v>
      </c>
      <c r="B216" s="256"/>
      <c r="C216" s="286" t="s">
        <v>161</v>
      </c>
      <c r="D216" s="287">
        <f>D150</f>
        <v>10000</v>
      </c>
      <c r="E216" s="287" t="e">
        <f>#REF!+E150+#REF!</f>
        <v>#REF!</v>
      </c>
      <c r="F216" s="287">
        <f>F150</f>
        <v>0</v>
      </c>
      <c r="G216" s="288"/>
      <c r="H216" s="288"/>
      <c r="I216" s="288">
        <f>F216</f>
        <v>0</v>
      </c>
      <c r="J216" s="259">
        <f t="shared" si="10"/>
        <v>10000</v>
      </c>
      <c r="K216" s="207" t="e">
        <f t="shared" si="8"/>
        <v>#REF!</v>
      </c>
    </row>
    <row r="217" spans="1:11" ht="15.75" customHeight="1" thickBot="1">
      <c r="A217" s="256" t="s">
        <v>131</v>
      </c>
      <c r="B217" s="256"/>
      <c r="C217" s="286" t="s">
        <v>158</v>
      </c>
      <c r="D217" s="287">
        <f>D40+D43+D70+D72++D76+D103+D122+D164</f>
        <v>336760</v>
      </c>
      <c r="E217" s="287" t="e">
        <f>#REF!+E146+E122+#REF!+#REF!+E135+#REF!+#REF!+#REF!+#REF!</f>
        <v>#REF!</v>
      </c>
      <c r="F217" s="287">
        <f>F40+F43+F70+F72++F76+F103+F122+F164</f>
        <v>42680.8</v>
      </c>
      <c r="G217" s="288"/>
      <c r="H217" s="288"/>
      <c r="I217" s="288">
        <f>F217</f>
        <v>42680.8</v>
      </c>
      <c r="J217" s="259">
        <f t="shared" si="10"/>
        <v>294079.2</v>
      </c>
      <c r="K217" s="208" t="e">
        <f t="shared" si="8"/>
        <v>#REF!</v>
      </c>
    </row>
    <row r="218" spans="1:11" ht="18.75" customHeight="1" thickBot="1">
      <c r="A218" s="266" t="s">
        <v>132</v>
      </c>
      <c r="B218" s="289"/>
      <c r="C218" s="270" t="s">
        <v>128</v>
      </c>
      <c r="D218" s="254">
        <f>D214+D217+D216+D215</f>
        <v>346760</v>
      </c>
      <c r="E218" s="254" t="e">
        <f>E214+E217+E216+E215</f>
        <v>#REF!</v>
      </c>
      <c r="F218" s="254">
        <f>F214+F217+F216+F215</f>
        <v>42680.8</v>
      </c>
      <c r="G218" s="263"/>
      <c r="H218" s="263"/>
      <c r="I218" s="263">
        <f>F218</f>
        <v>42680.8</v>
      </c>
      <c r="J218" s="263">
        <f t="shared" si="10"/>
        <v>304079.2</v>
      </c>
      <c r="K218" s="213"/>
    </row>
    <row r="219" spans="1:11" ht="13.5" thickBot="1">
      <c r="A219" s="266"/>
      <c r="B219" s="289"/>
      <c r="C219" s="270"/>
      <c r="D219" s="254"/>
      <c r="E219" s="254"/>
      <c r="F219" s="254"/>
      <c r="G219" s="263"/>
      <c r="H219" s="263"/>
      <c r="I219" s="263"/>
      <c r="J219" s="263"/>
      <c r="K219" s="214" t="s">
        <v>55</v>
      </c>
    </row>
    <row r="220" spans="1:10" ht="23.25" thickBot="1">
      <c r="A220" s="246" t="s">
        <v>85</v>
      </c>
      <c r="B220" s="290">
        <v>450</v>
      </c>
      <c r="C220" s="291" t="s">
        <v>55</v>
      </c>
      <c r="D220" s="292" t="s">
        <v>55</v>
      </c>
      <c r="E220" s="292" t="s">
        <v>55</v>
      </c>
      <c r="F220" s="308">
        <f>Лист1!E89</f>
        <v>-5934857.96</v>
      </c>
      <c r="G220" s="292"/>
      <c r="H220" s="292"/>
      <c r="I220" s="249">
        <f>F220</f>
        <v>-5934857.96</v>
      </c>
      <c r="J220" s="292" t="s">
        <v>55</v>
      </c>
    </row>
  </sheetData>
  <sheetProtection/>
  <mergeCells count="3">
    <mergeCell ref="C2:H2"/>
    <mergeCell ref="J3:J8"/>
    <mergeCell ref="F3:I8"/>
  </mergeCells>
  <printOptions/>
  <pageMargins left="0.5118110236220472" right="0.3937007874015748" top="0.5118110236220472" bottom="0.2755905511811024" header="0.1968503937007874" footer="0.1968503937007874"/>
  <pageSetup fitToHeight="7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D70" sqref="D7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7" sqref="A1:IV16384"/>
    </sheetView>
  </sheetViews>
  <sheetFormatPr defaultColWidth="9.00390625" defaultRowHeight="12.75"/>
  <cols>
    <col min="1" max="3" width="9.125" style="52" customWidth="1"/>
    <col min="4" max="4" width="9.125" style="67" customWidth="1"/>
    <col min="5" max="5" width="9.125" style="186" customWidth="1"/>
    <col min="6" max="8" width="9.125" style="67" customWidth="1"/>
    <col min="9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1"/>
  <sheetViews>
    <sheetView zoomScalePageLayoutView="0" workbookViewId="0" topLeftCell="A1">
      <selection activeCell="H68" sqref="H68"/>
    </sheetView>
  </sheetViews>
  <sheetFormatPr defaultColWidth="9.00390625" defaultRowHeight="12.75"/>
  <cols>
    <col min="1" max="1" width="33.875" style="52" customWidth="1"/>
    <col min="2" max="2" width="4.625" style="52" customWidth="1"/>
    <col min="3" max="3" width="22.875" style="52" customWidth="1"/>
    <col min="4" max="4" width="14.625" style="67" customWidth="1"/>
    <col min="5" max="5" width="14.125" style="67" customWidth="1"/>
    <col min="6" max="6" width="15.375" style="67" customWidth="1"/>
    <col min="7" max="7" width="12.625" style="67" customWidth="1"/>
    <col min="8" max="8" width="13.375" style="67" customWidth="1"/>
    <col min="9" max="9" width="14.125" style="1" customWidth="1"/>
    <col min="10" max="16384" width="9.125" style="1" customWidth="1"/>
  </cols>
  <sheetData>
    <row r="1" spans="1:9" ht="16.5" customHeight="1" thickBot="1">
      <c r="A1" s="39" t="s">
        <v>92</v>
      </c>
      <c r="B1" s="40"/>
      <c r="C1" s="41"/>
      <c r="D1" s="39"/>
      <c r="E1" s="39"/>
      <c r="F1" s="39"/>
      <c r="G1" s="39"/>
      <c r="H1" s="39"/>
      <c r="I1" s="42" t="s">
        <v>6</v>
      </c>
    </row>
    <row r="2" spans="1:9" ht="15" customHeight="1">
      <c r="A2" s="43" t="s">
        <v>91</v>
      </c>
      <c r="B2" s="40"/>
      <c r="C2" s="39"/>
      <c r="D2" s="39"/>
      <c r="E2" s="39"/>
      <c r="F2" s="39"/>
      <c r="G2" s="39"/>
      <c r="H2" s="4" t="s">
        <v>34</v>
      </c>
      <c r="I2" s="44" t="s">
        <v>64</v>
      </c>
    </row>
    <row r="3" spans="1:9" ht="13.5" customHeight="1">
      <c r="A3" s="45" t="s">
        <v>237</v>
      </c>
      <c r="B3" s="45"/>
      <c r="C3" s="45"/>
      <c r="D3" s="113"/>
      <c r="E3" s="45"/>
      <c r="F3" s="45"/>
      <c r="G3" s="45"/>
      <c r="H3" s="3" t="s">
        <v>31</v>
      </c>
      <c r="I3" s="46" t="s">
        <v>230</v>
      </c>
    </row>
    <row r="4" spans="1:9" ht="18" customHeight="1">
      <c r="A4" s="3" t="s">
        <v>90</v>
      </c>
      <c r="B4" s="3"/>
      <c r="C4" s="47" t="s">
        <v>95</v>
      </c>
      <c r="D4" s="48"/>
      <c r="E4" s="48"/>
      <c r="F4" s="4"/>
      <c r="G4" s="4"/>
      <c r="H4" s="3" t="s">
        <v>29</v>
      </c>
      <c r="I4" s="46" t="s">
        <v>97</v>
      </c>
    </row>
    <row r="5" spans="1:9" ht="11.25" customHeight="1">
      <c r="A5" s="3" t="s">
        <v>89</v>
      </c>
      <c r="B5" s="3"/>
      <c r="C5" s="47"/>
      <c r="D5" s="48"/>
      <c r="E5" s="48"/>
      <c r="F5" s="4"/>
      <c r="G5" s="4"/>
      <c r="H5" s="3"/>
      <c r="I5" s="49"/>
    </row>
    <row r="6" spans="1:9" ht="15.75" customHeight="1">
      <c r="A6" s="3" t="s">
        <v>165</v>
      </c>
      <c r="B6" s="3"/>
      <c r="C6" s="3"/>
      <c r="D6" s="4"/>
      <c r="E6" s="4"/>
      <c r="F6" s="4"/>
      <c r="G6" s="4"/>
      <c r="H6" s="3" t="s">
        <v>66</v>
      </c>
      <c r="I6" s="46" t="s">
        <v>96</v>
      </c>
    </row>
    <row r="7" spans="1:9" ht="13.5" customHeight="1">
      <c r="A7" s="3" t="s">
        <v>74</v>
      </c>
      <c r="B7" s="3"/>
      <c r="C7" s="3"/>
      <c r="D7" s="4"/>
      <c r="E7" s="4"/>
      <c r="F7" s="4"/>
      <c r="G7" s="4"/>
      <c r="H7" s="3"/>
      <c r="I7" s="50"/>
    </row>
    <row r="8" spans="1:9" ht="13.5" customHeight="1" thickBot="1">
      <c r="A8" s="3" t="s">
        <v>1</v>
      </c>
      <c r="B8" s="3"/>
      <c r="C8" s="3"/>
      <c r="D8" s="4"/>
      <c r="E8" s="125"/>
      <c r="F8" s="4"/>
      <c r="G8" s="4"/>
      <c r="H8" s="3" t="s">
        <v>30</v>
      </c>
      <c r="I8" s="51" t="s">
        <v>0</v>
      </c>
    </row>
    <row r="9" spans="2:9" ht="14.25" customHeight="1">
      <c r="B9" s="2"/>
      <c r="C9" s="2" t="s">
        <v>43</v>
      </c>
      <c r="D9" s="4"/>
      <c r="E9" s="4"/>
      <c r="F9" s="125"/>
      <c r="G9" s="4"/>
      <c r="H9" s="4"/>
      <c r="I9" s="5"/>
    </row>
    <row r="10" spans="1:9" ht="5.25" customHeight="1">
      <c r="A10" s="6"/>
      <c r="B10" s="6"/>
      <c r="C10" s="7"/>
      <c r="D10" s="8"/>
      <c r="E10" s="8"/>
      <c r="F10" s="8"/>
      <c r="G10" s="8"/>
      <c r="H10" s="8"/>
      <c r="I10" s="9"/>
    </row>
    <row r="11" spans="1:9" ht="12.75" customHeight="1">
      <c r="A11" s="10"/>
      <c r="B11" s="11"/>
      <c r="C11" s="15"/>
      <c r="D11" s="12"/>
      <c r="E11" s="53"/>
      <c r="F11" s="54" t="s">
        <v>10</v>
      </c>
      <c r="G11" s="55"/>
      <c r="H11" s="56"/>
      <c r="I11" s="13"/>
    </row>
    <row r="12" spans="1:9" ht="9.75" customHeight="1">
      <c r="A12" s="11"/>
      <c r="B12" s="11" t="s">
        <v>25</v>
      </c>
      <c r="C12" s="11"/>
      <c r="D12" s="12" t="s">
        <v>87</v>
      </c>
      <c r="E12" s="18" t="s">
        <v>69</v>
      </c>
      <c r="F12" s="19" t="s">
        <v>11</v>
      </c>
      <c r="G12" s="18" t="s">
        <v>14</v>
      </c>
      <c r="H12" s="14"/>
      <c r="I12" s="13" t="s">
        <v>4</v>
      </c>
    </row>
    <row r="13" spans="1:9" ht="9.75" customHeight="1">
      <c r="A13" s="11" t="s">
        <v>7</v>
      </c>
      <c r="B13" s="11" t="s">
        <v>26</v>
      </c>
      <c r="C13" s="15" t="s">
        <v>9</v>
      </c>
      <c r="D13" s="12" t="s">
        <v>88</v>
      </c>
      <c r="E13" s="20" t="s">
        <v>70</v>
      </c>
      <c r="F13" s="12" t="s">
        <v>12</v>
      </c>
      <c r="G13" s="12" t="s">
        <v>15</v>
      </c>
      <c r="H13" s="12" t="s">
        <v>16</v>
      </c>
      <c r="I13" s="13" t="s">
        <v>5</v>
      </c>
    </row>
    <row r="14" spans="1:9" ht="9.75" customHeight="1">
      <c r="A14" s="10"/>
      <c r="B14" s="11" t="s">
        <v>27</v>
      </c>
      <c r="C14" s="11"/>
      <c r="D14" s="12" t="s">
        <v>5</v>
      </c>
      <c r="E14" s="20" t="s">
        <v>60</v>
      </c>
      <c r="F14" s="12" t="s">
        <v>13</v>
      </c>
      <c r="G14" s="12"/>
      <c r="H14" s="12"/>
      <c r="I14" s="13"/>
    </row>
    <row r="15" spans="1:9" ht="9.75" customHeight="1">
      <c r="A15" s="10"/>
      <c r="B15" s="11"/>
      <c r="C15" s="11"/>
      <c r="D15" s="12"/>
      <c r="E15" s="20" t="s">
        <v>61</v>
      </c>
      <c r="F15" s="12"/>
      <c r="G15" s="12"/>
      <c r="H15" s="12"/>
      <c r="I15" s="13"/>
    </row>
    <row r="16" spans="1:9" ht="9.75" customHeight="1" thickBot="1">
      <c r="A16" s="21">
        <v>1</v>
      </c>
      <c r="B16" s="22">
        <v>2</v>
      </c>
      <c r="C16" s="22">
        <v>3</v>
      </c>
      <c r="D16" s="23" t="s">
        <v>2</v>
      </c>
      <c r="E16" s="24" t="s">
        <v>3</v>
      </c>
      <c r="F16" s="23" t="s">
        <v>17</v>
      </c>
      <c r="G16" s="23" t="s">
        <v>18</v>
      </c>
      <c r="H16" s="23" t="s">
        <v>19</v>
      </c>
      <c r="I16" s="25" t="s">
        <v>20</v>
      </c>
    </row>
    <row r="17" spans="1:9" s="30" customFormat="1" ht="15.75" customHeight="1">
      <c r="A17" s="127" t="s">
        <v>24</v>
      </c>
      <c r="B17" s="128" t="s">
        <v>36</v>
      </c>
      <c r="C17" s="129" t="s">
        <v>55</v>
      </c>
      <c r="D17" s="130">
        <f>D19+D57</f>
        <v>45391350</v>
      </c>
      <c r="E17" s="130">
        <f>E19+E57</f>
        <v>35057769.050000004</v>
      </c>
      <c r="F17" s="131"/>
      <c r="G17" s="131"/>
      <c r="H17" s="131">
        <f>E17</f>
        <v>35057769.050000004</v>
      </c>
      <c r="I17" s="137">
        <f>D17-E17</f>
        <v>10333580.949999996</v>
      </c>
    </row>
    <row r="18" spans="1:9" ht="15.75" customHeight="1" thickBot="1">
      <c r="A18" s="31" t="s">
        <v>8</v>
      </c>
      <c r="B18" s="32"/>
      <c r="C18" s="33"/>
      <c r="D18" s="34"/>
      <c r="E18" s="34"/>
      <c r="F18" s="35"/>
      <c r="G18" s="35"/>
      <c r="H18" s="35"/>
      <c r="I18" s="58"/>
    </row>
    <row r="19" spans="1:9" s="30" customFormat="1" ht="15.75" customHeight="1" thickBot="1">
      <c r="A19" s="133" t="s">
        <v>98</v>
      </c>
      <c r="B19" s="132"/>
      <c r="C19" s="135"/>
      <c r="D19" s="131">
        <f>SUM(D20:D56)</f>
        <v>3008210</v>
      </c>
      <c r="E19" s="130">
        <f>SUM(E20:E56)</f>
        <v>1993119.2600000005</v>
      </c>
      <c r="F19" s="131"/>
      <c r="G19" s="131"/>
      <c r="H19" s="131">
        <f aca="true" t="shared" si="0" ref="H19:H65">E19</f>
        <v>1993119.2600000005</v>
      </c>
      <c r="I19" s="137">
        <f aca="true" t="shared" si="1" ref="I19:I62">D19-E19</f>
        <v>1015090.7399999995</v>
      </c>
    </row>
    <row r="20" spans="1:9" ht="15.75" customHeight="1" thickBot="1">
      <c r="A20" s="116" t="s">
        <v>166</v>
      </c>
      <c r="B20" s="32"/>
      <c r="C20" s="59" t="s">
        <v>204</v>
      </c>
      <c r="D20" s="138">
        <v>1529000</v>
      </c>
      <c r="E20" s="34">
        <v>1283465.33</v>
      </c>
      <c r="F20" s="35">
        <f>D20-E20-E21-E22-E23-E24</f>
        <v>237119.22999999992</v>
      </c>
      <c r="G20" s="35"/>
      <c r="H20" s="29">
        <f t="shared" si="0"/>
        <v>1283465.33</v>
      </c>
      <c r="I20" s="57">
        <f t="shared" si="1"/>
        <v>245534.66999999993</v>
      </c>
    </row>
    <row r="21" spans="1:9" ht="15.75" customHeight="1" thickBot="1">
      <c r="A21" s="116" t="s">
        <v>166</v>
      </c>
      <c r="B21" s="32"/>
      <c r="C21" s="59" t="s">
        <v>205</v>
      </c>
      <c r="D21" s="34"/>
      <c r="E21" s="34">
        <v>241.5</v>
      </c>
      <c r="F21" s="35"/>
      <c r="G21" s="35"/>
      <c r="H21" s="29">
        <f t="shared" si="0"/>
        <v>241.5</v>
      </c>
      <c r="I21" s="57">
        <f t="shared" si="1"/>
        <v>-241.5</v>
      </c>
    </row>
    <row r="22" spans="1:9" ht="15.75" customHeight="1" thickBot="1">
      <c r="A22" s="116" t="s">
        <v>166</v>
      </c>
      <c r="B22" s="32"/>
      <c r="C22" s="59" t="s">
        <v>239</v>
      </c>
      <c r="D22" s="34"/>
      <c r="E22" s="34">
        <v>4842.1</v>
      </c>
      <c r="F22" s="35"/>
      <c r="G22" s="35"/>
      <c r="H22" s="29">
        <f t="shared" si="0"/>
        <v>4842.1</v>
      </c>
      <c r="I22" s="57">
        <f aca="true" t="shared" si="2" ref="I22:I27">D22-E22</f>
        <v>-4842.1</v>
      </c>
    </row>
    <row r="23" spans="1:9" ht="15.75" customHeight="1" thickBot="1">
      <c r="A23" s="116" t="s">
        <v>166</v>
      </c>
      <c r="B23" s="32"/>
      <c r="C23" s="59" t="s">
        <v>226</v>
      </c>
      <c r="D23" s="34"/>
      <c r="E23" s="34">
        <v>3119.31</v>
      </c>
      <c r="F23" s="35"/>
      <c r="G23" s="35"/>
      <c r="H23" s="29">
        <f t="shared" si="0"/>
        <v>3119.31</v>
      </c>
      <c r="I23" s="57">
        <f t="shared" si="2"/>
        <v>-3119.31</v>
      </c>
    </row>
    <row r="24" spans="1:9" ht="15.75" customHeight="1" thickBot="1">
      <c r="A24" s="116" t="s">
        <v>166</v>
      </c>
      <c r="B24" s="32"/>
      <c r="C24" s="59" t="s">
        <v>227</v>
      </c>
      <c r="D24" s="34"/>
      <c r="E24" s="34">
        <v>212.53</v>
      </c>
      <c r="F24" s="35"/>
      <c r="G24" s="35"/>
      <c r="H24" s="29">
        <f t="shared" si="0"/>
        <v>212.53</v>
      </c>
      <c r="I24" s="57">
        <f t="shared" si="2"/>
        <v>-212.53</v>
      </c>
    </row>
    <row r="25" spans="1:9" ht="26.25" customHeight="1" thickBot="1">
      <c r="A25" s="116" t="s">
        <v>216</v>
      </c>
      <c r="B25" s="32"/>
      <c r="C25" s="59" t="s">
        <v>215</v>
      </c>
      <c r="D25" s="34"/>
      <c r="E25" s="34">
        <v>258.5</v>
      </c>
      <c r="F25" s="35"/>
      <c r="G25" s="35"/>
      <c r="H25" s="29">
        <f t="shared" si="0"/>
        <v>258.5</v>
      </c>
      <c r="I25" s="57">
        <f t="shared" si="2"/>
        <v>-258.5</v>
      </c>
    </row>
    <row r="26" spans="1:9" ht="31.5" customHeight="1" thickBot="1">
      <c r="A26" s="116" t="s">
        <v>216</v>
      </c>
      <c r="B26" s="32"/>
      <c r="C26" s="59" t="s">
        <v>206</v>
      </c>
      <c r="D26" s="34"/>
      <c r="E26" s="34">
        <v>0.49</v>
      </c>
      <c r="F26" s="35"/>
      <c r="G26" s="35"/>
      <c r="H26" s="29">
        <f t="shared" si="0"/>
        <v>0.49</v>
      </c>
      <c r="I26" s="57">
        <f t="shared" si="2"/>
        <v>-0.49</v>
      </c>
    </row>
    <row r="27" spans="1:9" ht="31.5" customHeight="1" thickBot="1">
      <c r="A27" s="116" t="s">
        <v>216</v>
      </c>
      <c r="B27" s="32"/>
      <c r="C27" s="59" t="s">
        <v>217</v>
      </c>
      <c r="D27" s="34"/>
      <c r="E27" s="34">
        <v>50</v>
      </c>
      <c r="F27" s="35"/>
      <c r="G27" s="35"/>
      <c r="H27" s="29">
        <f t="shared" si="0"/>
        <v>50</v>
      </c>
      <c r="I27" s="57">
        <f t="shared" si="2"/>
        <v>-50</v>
      </c>
    </row>
    <row r="28" spans="1:9" ht="27.75" customHeight="1" thickBot="1">
      <c r="A28" s="116" t="s">
        <v>167</v>
      </c>
      <c r="B28" s="32"/>
      <c r="C28" s="59" t="s">
        <v>169</v>
      </c>
      <c r="D28" s="34"/>
      <c r="E28" s="157"/>
      <c r="F28" s="35"/>
      <c r="G28" s="35"/>
      <c r="H28" s="29">
        <f t="shared" si="0"/>
        <v>0</v>
      </c>
      <c r="I28" s="57">
        <f t="shared" si="1"/>
        <v>0</v>
      </c>
    </row>
    <row r="29" spans="1:9" ht="15.75" customHeight="1" thickBot="1">
      <c r="A29" s="116" t="s">
        <v>171</v>
      </c>
      <c r="B29" s="32"/>
      <c r="C29" s="59" t="s">
        <v>172</v>
      </c>
      <c r="D29" s="34"/>
      <c r="E29" s="34"/>
      <c r="F29" s="35"/>
      <c r="G29" s="35"/>
      <c r="H29" s="29">
        <f t="shared" si="0"/>
        <v>0</v>
      </c>
      <c r="I29" s="57">
        <f>D29-E29</f>
        <v>0</v>
      </c>
    </row>
    <row r="30" spans="1:9" ht="15.75" customHeight="1" thickBot="1">
      <c r="A30" s="116" t="s">
        <v>171</v>
      </c>
      <c r="B30" s="32"/>
      <c r="C30" s="59" t="s">
        <v>173</v>
      </c>
      <c r="D30" s="34"/>
      <c r="E30" s="34"/>
      <c r="F30" s="35"/>
      <c r="G30" s="35"/>
      <c r="H30" s="29">
        <f t="shared" si="0"/>
        <v>0</v>
      </c>
      <c r="I30" s="57">
        <f>D30-E30</f>
        <v>0</v>
      </c>
    </row>
    <row r="31" spans="1:9" ht="15.75" customHeight="1" thickBot="1">
      <c r="A31" s="116" t="s">
        <v>171</v>
      </c>
      <c r="B31" s="32"/>
      <c r="C31" s="59" t="s">
        <v>170</v>
      </c>
      <c r="D31" s="138"/>
      <c r="E31" s="35"/>
      <c r="F31" s="35"/>
      <c r="G31" s="35"/>
      <c r="H31" s="29">
        <f t="shared" si="0"/>
        <v>0</v>
      </c>
      <c r="I31" s="57">
        <f>D31-E31</f>
        <v>0</v>
      </c>
    </row>
    <row r="32" spans="1:9" ht="15.75" customHeight="1" thickBot="1">
      <c r="A32" s="116" t="s">
        <v>134</v>
      </c>
      <c r="B32" s="36"/>
      <c r="C32" s="59" t="s">
        <v>142</v>
      </c>
      <c r="D32" s="34">
        <v>15000</v>
      </c>
      <c r="E32" s="34">
        <v>2525.96</v>
      </c>
      <c r="F32" s="35"/>
      <c r="G32" s="35"/>
      <c r="H32" s="29">
        <f t="shared" si="0"/>
        <v>2525.96</v>
      </c>
      <c r="I32" s="57">
        <f t="shared" si="1"/>
        <v>12474.04</v>
      </c>
    </row>
    <row r="33" spans="1:9" ht="15.75" customHeight="1" thickBot="1">
      <c r="A33" s="116" t="s">
        <v>134</v>
      </c>
      <c r="B33" s="36"/>
      <c r="C33" s="59" t="s">
        <v>141</v>
      </c>
      <c r="D33" s="34"/>
      <c r="E33" s="34">
        <v>8.24</v>
      </c>
      <c r="F33" s="35"/>
      <c r="G33" s="35"/>
      <c r="H33" s="29">
        <f t="shared" si="0"/>
        <v>8.24</v>
      </c>
      <c r="I33" s="57">
        <f t="shared" si="1"/>
        <v>-8.24</v>
      </c>
    </row>
    <row r="34" spans="1:9" ht="15.75" customHeight="1" thickBot="1">
      <c r="A34" s="116" t="s">
        <v>134</v>
      </c>
      <c r="B34" s="36"/>
      <c r="C34" s="59" t="s">
        <v>151</v>
      </c>
      <c r="D34" s="34"/>
      <c r="E34" s="34"/>
      <c r="F34" s="35"/>
      <c r="G34" s="35"/>
      <c r="H34" s="29">
        <f t="shared" si="0"/>
        <v>0</v>
      </c>
      <c r="I34" s="57">
        <f t="shared" si="1"/>
        <v>0</v>
      </c>
    </row>
    <row r="35" spans="1:9" ht="15.75" customHeight="1" thickBot="1">
      <c r="A35" s="116" t="s">
        <v>135</v>
      </c>
      <c r="B35" s="36"/>
      <c r="C35" s="59" t="s">
        <v>143</v>
      </c>
      <c r="D35" s="34"/>
      <c r="E35" s="34"/>
      <c r="F35" s="35"/>
      <c r="G35" s="35"/>
      <c r="H35" s="29">
        <f t="shared" si="0"/>
        <v>0</v>
      </c>
      <c r="I35" s="57">
        <f t="shared" si="1"/>
        <v>0</v>
      </c>
    </row>
    <row r="36" spans="1:9" ht="15.75" customHeight="1" thickBot="1">
      <c r="A36" s="116" t="s">
        <v>135</v>
      </c>
      <c r="B36" s="36"/>
      <c r="C36" s="59" t="s">
        <v>144</v>
      </c>
      <c r="D36" s="34"/>
      <c r="E36" s="34"/>
      <c r="F36" s="35"/>
      <c r="G36" s="35"/>
      <c r="H36" s="29">
        <f t="shared" si="0"/>
        <v>0</v>
      </c>
      <c r="I36" s="57">
        <f t="shared" si="1"/>
        <v>0</v>
      </c>
    </row>
    <row r="37" spans="1:9" ht="15.75" customHeight="1" thickBot="1">
      <c r="A37" s="116" t="s">
        <v>99</v>
      </c>
      <c r="B37" s="36"/>
      <c r="C37" s="59" t="s">
        <v>145</v>
      </c>
      <c r="D37" s="34">
        <v>44000</v>
      </c>
      <c r="E37" s="34">
        <v>29036.32</v>
      </c>
      <c r="F37" s="35"/>
      <c r="G37" s="35"/>
      <c r="H37" s="29">
        <f t="shared" si="0"/>
        <v>29036.32</v>
      </c>
      <c r="I37" s="57">
        <f t="shared" si="1"/>
        <v>14963.68</v>
      </c>
    </row>
    <row r="38" spans="1:9" ht="15.75" customHeight="1" thickBot="1">
      <c r="A38" s="116" t="s">
        <v>99</v>
      </c>
      <c r="B38" s="36"/>
      <c r="C38" s="59" t="s">
        <v>146</v>
      </c>
      <c r="D38" s="34"/>
      <c r="E38" s="34"/>
      <c r="F38" s="35"/>
      <c r="G38" s="35"/>
      <c r="H38" s="29">
        <f t="shared" si="0"/>
        <v>0</v>
      </c>
      <c r="I38" s="57">
        <f t="shared" si="1"/>
        <v>0</v>
      </c>
    </row>
    <row r="39" spans="1:9" ht="15.75" customHeight="1" thickBot="1">
      <c r="A39" s="116" t="s">
        <v>100</v>
      </c>
      <c r="B39" s="36"/>
      <c r="C39" s="59" t="s">
        <v>147</v>
      </c>
      <c r="D39" s="34">
        <v>15000</v>
      </c>
      <c r="E39" s="34"/>
      <c r="F39" s="35"/>
      <c r="G39" s="35"/>
      <c r="H39" s="29">
        <f t="shared" si="0"/>
        <v>0</v>
      </c>
      <c r="I39" s="57">
        <f t="shared" si="1"/>
        <v>15000</v>
      </c>
    </row>
    <row r="40" spans="1:9" ht="15.75" customHeight="1" thickBot="1">
      <c r="A40" s="116" t="s">
        <v>100</v>
      </c>
      <c r="B40" s="36"/>
      <c r="C40" s="59" t="s">
        <v>203</v>
      </c>
      <c r="D40" s="34"/>
      <c r="E40" s="34">
        <v>48133.36</v>
      </c>
      <c r="F40" s="35"/>
      <c r="G40" s="35"/>
      <c r="H40" s="29">
        <f t="shared" si="0"/>
        <v>48133.36</v>
      </c>
      <c r="I40" s="57">
        <f t="shared" si="1"/>
        <v>-48133.36</v>
      </c>
    </row>
    <row r="41" spans="1:9" ht="15.75" customHeight="1" thickBot="1">
      <c r="A41" s="116" t="s">
        <v>163</v>
      </c>
      <c r="B41" s="36"/>
      <c r="C41" s="59" t="s">
        <v>174</v>
      </c>
      <c r="D41" s="34">
        <v>216000</v>
      </c>
      <c r="E41" s="34">
        <v>112955.43</v>
      </c>
      <c r="F41" s="35"/>
      <c r="G41" s="35"/>
      <c r="H41" s="29">
        <f t="shared" si="0"/>
        <v>112955.43</v>
      </c>
      <c r="I41" s="57">
        <f t="shared" si="1"/>
        <v>103044.57</v>
      </c>
    </row>
    <row r="42" spans="1:9" ht="15.75" customHeight="1" thickBot="1">
      <c r="A42" s="116" t="s">
        <v>180</v>
      </c>
      <c r="B42" s="36"/>
      <c r="C42" s="59" t="s">
        <v>181</v>
      </c>
      <c r="D42" s="34">
        <v>60000</v>
      </c>
      <c r="E42" s="34">
        <v>34608.79</v>
      </c>
      <c r="F42" s="35"/>
      <c r="G42" s="35"/>
      <c r="H42" s="29">
        <f t="shared" si="0"/>
        <v>34608.79</v>
      </c>
      <c r="I42" s="57">
        <f t="shared" si="1"/>
        <v>25391.21</v>
      </c>
    </row>
    <row r="43" spans="1:9" ht="15.75" customHeight="1" thickBot="1">
      <c r="A43" s="116" t="s">
        <v>209</v>
      </c>
      <c r="B43" s="36"/>
      <c r="C43" s="59" t="s">
        <v>220</v>
      </c>
      <c r="D43" s="34">
        <v>100000</v>
      </c>
      <c r="E43" s="34">
        <v>78355</v>
      </c>
      <c r="F43" s="35"/>
      <c r="G43" s="35"/>
      <c r="H43" s="29">
        <f t="shared" si="0"/>
        <v>78355</v>
      </c>
      <c r="I43" s="57">
        <f t="shared" si="1"/>
        <v>21645</v>
      </c>
    </row>
    <row r="44" spans="1:9" ht="23.25" thickBot="1">
      <c r="A44" s="116" t="s">
        <v>219</v>
      </c>
      <c r="B44" s="36"/>
      <c r="C44" s="59" t="s">
        <v>240</v>
      </c>
      <c r="D44" s="34"/>
      <c r="E44" s="34">
        <v>6688.72</v>
      </c>
      <c r="F44" s="35"/>
      <c r="G44" s="35"/>
      <c r="H44" s="29">
        <f t="shared" si="0"/>
        <v>6688.72</v>
      </c>
      <c r="I44" s="57">
        <f t="shared" si="1"/>
        <v>-6688.72</v>
      </c>
    </row>
    <row r="45" spans="1:9" ht="13.5" thickBot="1">
      <c r="A45" s="116" t="s">
        <v>160</v>
      </c>
      <c r="B45" s="36"/>
      <c r="C45" s="59" t="s">
        <v>222</v>
      </c>
      <c r="D45" s="34">
        <v>3000</v>
      </c>
      <c r="E45" s="34">
        <v>5575.27</v>
      </c>
      <c r="F45" s="35"/>
      <c r="G45" s="35"/>
      <c r="H45" s="29">
        <f t="shared" si="0"/>
        <v>5575.27</v>
      </c>
      <c r="I45" s="57">
        <f t="shared" si="1"/>
        <v>-2575.2700000000004</v>
      </c>
    </row>
    <row r="46" spans="1:9" ht="13.5" thickBot="1">
      <c r="A46" s="116" t="s">
        <v>160</v>
      </c>
      <c r="B46" s="36"/>
      <c r="C46" s="59" t="s">
        <v>221</v>
      </c>
      <c r="D46" s="34"/>
      <c r="E46" s="34">
        <v>0</v>
      </c>
      <c r="F46" s="35"/>
      <c r="G46" s="35"/>
      <c r="H46" s="29">
        <f t="shared" si="0"/>
        <v>0</v>
      </c>
      <c r="I46" s="57">
        <f t="shared" si="1"/>
        <v>0</v>
      </c>
    </row>
    <row r="47" spans="1:9" ht="13.5" thickBot="1">
      <c r="A47" s="116" t="s">
        <v>228</v>
      </c>
      <c r="B47" s="36"/>
      <c r="C47" s="59" t="s">
        <v>229</v>
      </c>
      <c r="D47" s="34">
        <v>880210</v>
      </c>
      <c r="E47" s="34">
        <v>246987</v>
      </c>
      <c r="F47" s="35"/>
      <c r="G47" s="35"/>
      <c r="H47" s="29">
        <f t="shared" si="0"/>
        <v>246987</v>
      </c>
      <c r="I47" s="57">
        <f>D47-E47</f>
        <v>633223</v>
      </c>
    </row>
    <row r="48" spans="1:9" ht="14.25" customHeight="1" thickBot="1">
      <c r="A48" s="116" t="s">
        <v>168</v>
      </c>
      <c r="B48" s="36"/>
      <c r="C48" s="59" t="s">
        <v>232</v>
      </c>
      <c r="D48" s="34">
        <v>124000</v>
      </c>
      <c r="E48" s="34">
        <v>84000</v>
      </c>
      <c r="F48" s="35"/>
      <c r="G48" s="35"/>
      <c r="H48" s="29">
        <f t="shared" si="0"/>
        <v>84000</v>
      </c>
      <c r="I48" s="57">
        <f t="shared" si="1"/>
        <v>40000</v>
      </c>
    </row>
    <row r="49" spans="1:9" ht="15.75" customHeight="1" thickBot="1">
      <c r="A49" s="116" t="s">
        <v>148</v>
      </c>
      <c r="B49" s="36"/>
      <c r="C49" s="59" t="s">
        <v>218</v>
      </c>
      <c r="D49" s="34"/>
      <c r="E49" s="34">
        <v>2887.5</v>
      </c>
      <c r="F49" s="35"/>
      <c r="G49" s="35"/>
      <c r="H49" s="29">
        <f t="shared" si="0"/>
        <v>2887.5</v>
      </c>
      <c r="I49" s="57">
        <f>D49-E49</f>
        <v>-2887.5</v>
      </c>
    </row>
    <row r="50" spans="1:9" ht="15.75" customHeight="1" thickBot="1">
      <c r="A50" s="116" t="s">
        <v>148</v>
      </c>
      <c r="B50" s="36"/>
      <c r="C50" s="59" t="s">
        <v>207</v>
      </c>
      <c r="D50" s="34"/>
      <c r="E50" s="34">
        <v>-2.25</v>
      </c>
      <c r="F50" s="35"/>
      <c r="G50" s="35"/>
      <c r="H50" s="29">
        <f t="shared" si="0"/>
        <v>-2.25</v>
      </c>
      <c r="I50" s="57">
        <f t="shared" si="1"/>
        <v>2.25</v>
      </c>
    </row>
    <row r="51" spans="1:9" ht="15.75" customHeight="1" thickBot="1">
      <c r="A51" s="116" t="s">
        <v>148</v>
      </c>
      <c r="B51" s="36"/>
      <c r="C51" s="59" t="s">
        <v>208</v>
      </c>
      <c r="D51" s="34">
        <v>3000</v>
      </c>
      <c r="E51" s="34">
        <v>5.61</v>
      </c>
      <c r="F51" s="35"/>
      <c r="G51" s="35"/>
      <c r="H51" s="29">
        <f t="shared" si="0"/>
        <v>5.61</v>
      </c>
      <c r="I51" s="57">
        <f>D51-E51</f>
        <v>2994.39</v>
      </c>
    </row>
    <row r="52" spans="1:9" ht="15.75" customHeight="1" thickBot="1">
      <c r="A52" s="116" t="s">
        <v>162</v>
      </c>
      <c r="B52" s="36"/>
      <c r="C52" s="59" t="s">
        <v>175</v>
      </c>
      <c r="D52" s="34">
        <v>7000</v>
      </c>
      <c r="E52" s="34">
        <v>8000</v>
      </c>
      <c r="F52" s="35"/>
      <c r="G52" s="35"/>
      <c r="H52" s="29">
        <f t="shared" si="0"/>
        <v>8000</v>
      </c>
      <c r="I52" s="57">
        <f t="shared" si="1"/>
        <v>-1000</v>
      </c>
    </row>
    <row r="53" spans="1:9" ht="15.75" customHeight="1" thickBot="1">
      <c r="A53" s="116" t="s">
        <v>162</v>
      </c>
      <c r="B53" s="36"/>
      <c r="C53" s="59" t="s">
        <v>176</v>
      </c>
      <c r="D53" s="34"/>
      <c r="E53" s="34"/>
      <c r="F53" s="35"/>
      <c r="G53" s="35"/>
      <c r="H53" s="29">
        <f t="shared" si="0"/>
        <v>0</v>
      </c>
      <c r="I53" s="57">
        <f>D53-E53</f>
        <v>0</v>
      </c>
    </row>
    <row r="54" spans="1:9" ht="25.5" customHeight="1" thickBot="1">
      <c r="A54" s="116" t="s">
        <v>233</v>
      </c>
      <c r="B54" s="36"/>
      <c r="C54" s="59" t="s">
        <v>234</v>
      </c>
      <c r="D54" s="34"/>
      <c r="E54" s="34">
        <v>29164.55</v>
      </c>
      <c r="F54" s="35"/>
      <c r="G54" s="35"/>
      <c r="H54" s="29">
        <f t="shared" si="0"/>
        <v>29164.55</v>
      </c>
      <c r="I54" s="57">
        <f>D54-E54</f>
        <v>-29164.55</v>
      </c>
    </row>
    <row r="55" spans="1:9" ht="25.5" customHeight="1" thickBot="1">
      <c r="A55" s="116" t="s">
        <v>223</v>
      </c>
      <c r="B55" s="36"/>
      <c r="C55" s="59" t="s">
        <v>238</v>
      </c>
      <c r="D55" s="34">
        <v>12000</v>
      </c>
      <c r="E55" s="34">
        <v>12000</v>
      </c>
      <c r="F55" s="35"/>
      <c r="G55" s="35"/>
      <c r="H55" s="29">
        <f t="shared" si="0"/>
        <v>12000</v>
      </c>
      <c r="I55" s="57">
        <f>D55-E55</f>
        <v>0</v>
      </c>
    </row>
    <row r="56" spans="1:9" ht="25.5" customHeight="1" thickBot="1">
      <c r="A56" s="116" t="s">
        <v>201</v>
      </c>
      <c r="B56" s="36"/>
      <c r="C56" s="59" t="s">
        <v>193</v>
      </c>
      <c r="D56" s="34"/>
      <c r="E56" s="34">
        <v>0</v>
      </c>
      <c r="F56" s="35"/>
      <c r="G56" s="35"/>
      <c r="H56" s="29">
        <f t="shared" si="0"/>
        <v>0</v>
      </c>
      <c r="I56" s="57">
        <f>D56-E56</f>
        <v>0</v>
      </c>
    </row>
    <row r="57" spans="1:9" s="37" customFormat="1" ht="26.25" customHeight="1" thickBot="1">
      <c r="A57" s="133" t="s">
        <v>152</v>
      </c>
      <c r="B57" s="136"/>
      <c r="C57" s="135"/>
      <c r="D57" s="130">
        <f>D58+D59+D60+D61+D62</f>
        <v>42383140</v>
      </c>
      <c r="E57" s="130">
        <f>E58+E59+E60+E61+E62+E66+E67+E65</f>
        <v>33064649.790000003</v>
      </c>
      <c r="F57" s="134"/>
      <c r="G57" s="134"/>
      <c r="H57" s="131">
        <f t="shared" si="0"/>
        <v>33064649.790000003</v>
      </c>
      <c r="I57" s="137">
        <f>D57-E57</f>
        <v>9318490.209999997</v>
      </c>
    </row>
    <row r="58" spans="1:9" s="119" customFormat="1" ht="37.5" customHeight="1" thickBot="1">
      <c r="A58" s="126" t="s">
        <v>101</v>
      </c>
      <c r="B58" s="36"/>
      <c r="C58" s="139" t="s">
        <v>182</v>
      </c>
      <c r="D58" s="117">
        <v>4175800</v>
      </c>
      <c r="E58" s="117">
        <v>3340050</v>
      </c>
      <c r="F58" s="118"/>
      <c r="G58" s="118"/>
      <c r="H58" s="29">
        <f t="shared" si="0"/>
        <v>3340050</v>
      </c>
      <c r="I58" s="57">
        <f t="shared" si="1"/>
        <v>835750</v>
      </c>
    </row>
    <row r="59" spans="1:9" s="119" customFormat="1" ht="41.25" customHeight="1" thickBot="1">
      <c r="A59" s="126" t="s">
        <v>164</v>
      </c>
      <c r="B59" s="140"/>
      <c r="C59" s="139" t="s">
        <v>183</v>
      </c>
      <c r="D59" s="117">
        <v>37134210</v>
      </c>
      <c r="E59" s="150">
        <v>28712489.87</v>
      </c>
      <c r="F59" s="118"/>
      <c r="G59" s="118"/>
      <c r="H59" s="29">
        <f t="shared" si="0"/>
        <v>28712489.87</v>
      </c>
      <c r="I59" s="57">
        <f t="shared" si="1"/>
        <v>8421720.129999999</v>
      </c>
    </row>
    <row r="60" spans="1:9" s="119" customFormat="1" ht="27" customHeight="1" thickBot="1">
      <c r="A60" s="141" t="s">
        <v>102</v>
      </c>
      <c r="B60" s="142"/>
      <c r="C60" s="143" t="s">
        <v>186</v>
      </c>
      <c r="D60" s="144">
        <v>210100</v>
      </c>
      <c r="E60" s="151">
        <v>210100</v>
      </c>
      <c r="F60" s="122"/>
      <c r="G60" s="122"/>
      <c r="H60" s="29">
        <f t="shared" si="0"/>
        <v>210100</v>
      </c>
      <c r="I60" s="57">
        <f t="shared" si="1"/>
        <v>0</v>
      </c>
    </row>
    <row r="61" spans="1:9" s="119" customFormat="1" ht="30.75" customHeight="1" thickBot="1">
      <c r="A61" s="126" t="s">
        <v>154</v>
      </c>
      <c r="B61" s="142"/>
      <c r="C61" s="145" t="s">
        <v>184</v>
      </c>
      <c r="D61" s="122">
        <v>13800</v>
      </c>
      <c r="E61" s="152">
        <v>13800</v>
      </c>
      <c r="F61" s="122"/>
      <c r="G61" s="122"/>
      <c r="H61" s="29">
        <f t="shared" si="0"/>
        <v>13800</v>
      </c>
      <c r="I61" s="57">
        <f t="shared" si="1"/>
        <v>0</v>
      </c>
    </row>
    <row r="62" spans="1:9" s="119" customFormat="1" ht="30.75" customHeight="1" thickBot="1">
      <c r="A62" s="126" t="s">
        <v>159</v>
      </c>
      <c r="B62" s="146"/>
      <c r="C62" s="145" t="s">
        <v>185</v>
      </c>
      <c r="D62" s="122">
        <v>849230</v>
      </c>
      <c r="E62" s="152">
        <v>794898.64</v>
      </c>
      <c r="F62" s="122"/>
      <c r="G62" s="122"/>
      <c r="H62" s="29">
        <f t="shared" si="0"/>
        <v>794898.64</v>
      </c>
      <c r="I62" s="57">
        <f t="shared" si="1"/>
        <v>54331.359999999986</v>
      </c>
    </row>
    <row r="63" spans="1:9" s="119" customFormat="1" ht="30.75" customHeight="1" thickBot="1">
      <c r="A63" s="126" t="s">
        <v>189</v>
      </c>
      <c r="B63" s="146"/>
      <c r="C63" s="145" t="s">
        <v>188</v>
      </c>
      <c r="D63" s="122">
        <v>0</v>
      </c>
      <c r="E63" s="152">
        <v>0</v>
      </c>
      <c r="F63" s="122"/>
      <c r="G63" s="122"/>
      <c r="H63" s="29">
        <f t="shared" si="0"/>
        <v>0</v>
      </c>
      <c r="I63" s="57">
        <f>D63-E63</f>
        <v>0</v>
      </c>
    </row>
    <row r="64" spans="1:9" s="119" customFormat="1" ht="93" customHeight="1" thickBot="1">
      <c r="A64" s="126" t="s">
        <v>190</v>
      </c>
      <c r="B64" s="146"/>
      <c r="C64" s="145" t="s">
        <v>191</v>
      </c>
      <c r="D64" s="122">
        <v>0</v>
      </c>
      <c r="E64" s="152"/>
      <c r="F64" s="122"/>
      <c r="G64" s="122"/>
      <c r="H64" s="29">
        <f t="shared" si="0"/>
        <v>0</v>
      </c>
      <c r="I64" s="57">
        <f>D64-E64</f>
        <v>0</v>
      </c>
    </row>
    <row r="65" spans="1:9" s="119" customFormat="1" ht="30.75" customHeight="1" thickBot="1">
      <c r="A65" s="126" t="s">
        <v>224</v>
      </c>
      <c r="B65" s="146"/>
      <c r="C65" s="145" t="s">
        <v>225</v>
      </c>
      <c r="D65" s="122">
        <v>0</v>
      </c>
      <c r="E65" s="152">
        <v>-6688.72</v>
      </c>
      <c r="F65" s="122"/>
      <c r="G65" s="122"/>
      <c r="H65" s="29">
        <f t="shared" si="0"/>
        <v>-6688.72</v>
      </c>
      <c r="I65" s="57">
        <f>D65-E65</f>
        <v>6688.72</v>
      </c>
    </row>
    <row r="66" spans="1:9" s="119" customFormat="1" ht="36.75" customHeight="1" thickBot="1">
      <c r="A66" s="126" t="s">
        <v>200</v>
      </c>
      <c r="B66" s="146"/>
      <c r="C66" s="145" t="s">
        <v>202</v>
      </c>
      <c r="D66" s="122">
        <v>0</v>
      </c>
      <c r="E66" s="154">
        <v>0</v>
      </c>
      <c r="F66" s="122"/>
      <c r="G66" s="122"/>
      <c r="H66" s="29"/>
      <c r="I66" s="57"/>
    </row>
    <row r="67" spans="1:9" s="119" customFormat="1" ht="47.25" customHeight="1">
      <c r="A67" s="126" t="s">
        <v>199</v>
      </c>
      <c r="B67" s="146"/>
      <c r="C67" s="145" t="s">
        <v>198</v>
      </c>
      <c r="D67" s="122">
        <v>0</v>
      </c>
      <c r="E67" s="155">
        <v>0</v>
      </c>
      <c r="F67" s="122"/>
      <c r="G67" s="122"/>
      <c r="H67" s="29">
        <f>E67</f>
        <v>0</v>
      </c>
      <c r="I67" s="57">
        <f>D67-E67</f>
        <v>0</v>
      </c>
    </row>
    <row r="68" spans="1:9" s="119" customFormat="1" ht="403.5" customHeight="1">
      <c r="A68" s="60"/>
      <c r="B68" s="121"/>
      <c r="C68" s="147"/>
      <c r="D68" s="123"/>
      <c r="E68" s="148"/>
      <c r="F68" s="123"/>
      <c r="G68" s="123"/>
      <c r="H68" s="124"/>
      <c r="I68" s="124"/>
    </row>
    <row r="69" spans="1:9" ht="33" customHeight="1" hidden="1">
      <c r="A69" s="62" t="s">
        <v>58</v>
      </c>
      <c r="B69" s="63"/>
      <c r="C69" s="64"/>
      <c r="D69" s="65"/>
      <c r="E69" s="65"/>
      <c r="F69" s="65"/>
      <c r="G69" s="65"/>
      <c r="H69" s="66"/>
      <c r="I69" s="65"/>
    </row>
    <row r="70" spans="1:9" ht="27" customHeight="1" hidden="1">
      <c r="A70" s="62"/>
      <c r="B70" s="63"/>
      <c r="C70" s="64"/>
      <c r="D70" s="65"/>
      <c r="E70" s="65"/>
      <c r="F70" s="65"/>
      <c r="G70" s="65"/>
      <c r="H70" s="66"/>
      <c r="I70" s="65"/>
    </row>
    <row r="71" spans="2:9" ht="210" customHeight="1">
      <c r="B71" s="2" t="s">
        <v>46</v>
      </c>
      <c r="C71" s="3"/>
      <c r="D71" s="4"/>
      <c r="E71" s="4"/>
      <c r="F71" s="4"/>
      <c r="G71" s="4"/>
      <c r="I71" s="66" t="s">
        <v>59</v>
      </c>
    </row>
    <row r="72" spans="1:9" ht="16.5" customHeight="1">
      <c r="A72" s="6"/>
      <c r="B72" s="68"/>
      <c r="C72" s="7"/>
      <c r="D72" s="8"/>
      <c r="E72" s="8"/>
      <c r="F72" s="8"/>
      <c r="G72" s="8"/>
      <c r="H72" s="8"/>
      <c r="I72" s="9"/>
    </row>
    <row r="73" spans="1:9" ht="10.5" customHeight="1">
      <c r="A73" s="10"/>
      <c r="B73" s="11"/>
      <c r="C73" s="15"/>
      <c r="D73" s="12"/>
      <c r="E73" s="53"/>
      <c r="F73" s="54" t="s">
        <v>10</v>
      </c>
      <c r="G73" s="55"/>
      <c r="H73" s="56"/>
      <c r="I73" s="13"/>
    </row>
    <row r="74" spans="1:9" ht="10.5" customHeight="1">
      <c r="A74" s="69"/>
      <c r="B74" s="11" t="s">
        <v>25</v>
      </c>
      <c r="C74" s="11" t="s">
        <v>21</v>
      </c>
      <c r="D74" s="12" t="s">
        <v>87</v>
      </c>
      <c r="E74" s="18" t="s">
        <v>69</v>
      </c>
      <c r="F74" s="19" t="s">
        <v>11</v>
      </c>
      <c r="G74" s="18" t="s">
        <v>14</v>
      </c>
      <c r="H74" s="14"/>
      <c r="I74" s="13" t="s">
        <v>4</v>
      </c>
    </row>
    <row r="75" spans="1:9" ht="9.75" customHeight="1">
      <c r="A75" s="11" t="s">
        <v>7</v>
      </c>
      <c r="B75" s="11" t="s">
        <v>26</v>
      </c>
      <c r="C75" s="15" t="s">
        <v>22</v>
      </c>
      <c r="D75" s="12" t="s">
        <v>88</v>
      </c>
      <c r="E75" s="20" t="s">
        <v>70</v>
      </c>
      <c r="F75" s="12" t="s">
        <v>12</v>
      </c>
      <c r="G75" s="12" t="s">
        <v>15</v>
      </c>
      <c r="H75" s="12" t="s">
        <v>16</v>
      </c>
      <c r="I75" s="13" t="s">
        <v>5</v>
      </c>
    </row>
    <row r="76" spans="1:9" ht="10.5" customHeight="1">
      <c r="A76" s="10"/>
      <c r="B76" s="11" t="s">
        <v>27</v>
      </c>
      <c r="C76" s="11" t="s">
        <v>23</v>
      </c>
      <c r="D76" s="12" t="s">
        <v>5</v>
      </c>
      <c r="E76" s="20" t="s">
        <v>60</v>
      </c>
      <c r="F76" s="12" t="s">
        <v>13</v>
      </c>
      <c r="G76" s="12"/>
      <c r="H76" s="12"/>
      <c r="I76" s="13"/>
    </row>
    <row r="77" spans="1:9" ht="9.75" customHeight="1">
      <c r="A77" s="10"/>
      <c r="B77" s="11"/>
      <c r="C77" s="11"/>
      <c r="D77" s="12"/>
      <c r="E77" s="20" t="s">
        <v>61</v>
      </c>
      <c r="F77" s="12"/>
      <c r="G77" s="12"/>
      <c r="H77" s="12"/>
      <c r="I77" s="13"/>
    </row>
    <row r="78" spans="1:9" s="30" customFormat="1" ht="34.5" customHeight="1" thickBot="1">
      <c r="A78" s="21">
        <v>1</v>
      </c>
      <c r="B78" s="22">
        <v>2</v>
      </c>
      <c r="C78" s="22">
        <v>3</v>
      </c>
      <c r="D78" s="23" t="s">
        <v>2</v>
      </c>
      <c r="E78" s="24" t="s">
        <v>3</v>
      </c>
      <c r="F78" s="23" t="s">
        <v>17</v>
      </c>
      <c r="G78" s="23" t="s">
        <v>18</v>
      </c>
      <c r="H78" s="23" t="s">
        <v>19</v>
      </c>
      <c r="I78" s="25" t="s">
        <v>20</v>
      </c>
    </row>
    <row r="79" spans="1:9" ht="27.75" customHeight="1">
      <c r="A79" s="70" t="s">
        <v>28</v>
      </c>
      <c r="B79" s="26" t="s">
        <v>37</v>
      </c>
      <c r="C79" s="27" t="s">
        <v>55</v>
      </c>
      <c r="D79" s="114"/>
      <c r="E79" s="28">
        <f>E81</f>
        <v>-30836208.850000005</v>
      </c>
      <c r="F79" s="71"/>
      <c r="G79" s="71"/>
      <c r="H79" s="71"/>
      <c r="I79" s="72"/>
    </row>
    <row r="80" spans="1:9" ht="30" customHeight="1">
      <c r="A80" s="60" t="s">
        <v>40</v>
      </c>
      <c r="B80" s="73"/>
      <c r="C80" s="74"/>
      <c r="D80" s="75"/>
      <c r="E80" s="111" t="s">
        <v>241</v>
      </c>
      <c r="F80" s="76"/>
      <c r="G80" s="76"/>
      <c r="H80" s="76"/>
      <c r="I80" s="77"/>
    </row>
    <row r="81" spans="1:9" ht="23.25" customHeight="1">
      <c r="A81" s="78" t="s">
        <v>62</v>
      </c>
      <c r="B81" s="79" t="s">
        <v>41</v>
      </c>
      <c r="C81" s="38" t="s">
        <v>55</v>
      </c>
      <c r="D81" s="38"/>
      <c r="E81" s="34">
        <f>E83+E84</f>
        <v>-30836208.850000005</v>
      </c>
      <c r="F81" s="81"/>
      <c r="G81" s="81"/>
      <c r="H81" s="81"/>
      <c r="I81" s="82"/>
    </row>
    <row r="82" spans="1:9" ht="10.5" customHeight="1">
      <c r="A82" s="60" t="s">
        <v>39</v>
      </c>
      <c r="B82" s="73"/>
      <c r="C82" s="75"/>
      <c r="D82" s="75"/>
      <c r="E82" s="111"/>
      <c r="F82" s="83"/>
      <c r="G82" s="83"/>
      <c r="H82" s="83"/>
      <c r="I82" s="84"/>
    </row>
    <row r="83" spans="1:9" ht="14.25" customHeight="1">
      <c r="A83" s="78" t="s">
        <v>137</v>
      </c>
      <c r="B83" s="85"/>
      <c r="C83" s="38" t="s">
        <v>178</v>
      </c>
      <c r="D83" s="38"/>
      <c r="E83" s="112">
        <f>-(E17)</f>
        <v>-35057769.050000004</v>
      </c>
      <c r="F83" s="38"/>
      <c r="G83" s="59"/>
      <c r="H83" s="59"/>
      <c r="I83" s="86"/>
    </row>
    <row r="84" spans="1:9" ht="18" customHeight="1">
      <c r="A84" s="78" t="s">
        <v>138</v>
      </c>
      <c r="B84" s="85"/>
      <c r="C84" s="38" t="s">
        <v>179</v>
      </c>
      <c r="D84" s="38"/>
      <c r="E84" s="34">
        <f>Лист2!F10</f>
        <v>4221560.2</v>
      </c>
      <c r="F84" s="59"/>
      <c r="G84" s="59"/>
      <c r="H84" s="59"/>
      <c r="I84" s="86"/>
    </row>
    <row r="85" spans="1:9" ht="15" customHeight="1">
      <c r="A85" s="78"/>
      <c r="B85" s="85"/>
      <c r="C85" s="38"/>
      <c r="D85" s="38"/>
      <c r="E85" s="34"/>
      <c r="F85" s="59"/>
      <c r="G85" s="59"/>
      <c r="H85" s="59"/>
      <c r="I85" s="86"/>
    </row>
    <row r="86" spans="1:9" ht="21" customHeight="1">
      <c r="A86" s="78"/>
      <c r="B86" s="36"/>
      <c r="C86" s="38"/>
      <c r="D86" s="38"/>
      <c r="E86" s="38"/>
      <c r="F86" s="59"/>
      <c r="G86" s="59"/>
      <c r="H86" s="59"/>
      <c r="I86" s="86"/>
    </row>
    <row r="87" spans="1:9" ht="21.75" customHeight="1">
      <c r="A87" s="78" t="s">
        <v>63</v>
      </c>
      <c r="B87" s="32" t="s">
        <v>42</v>
      </c>
      <c r="C87" s="38" t="s">
        <v>55</v>
      </c>
      <c r="D87" s="38"/>
      <c r="E87" s="38"/>
      <c r="F87" s="59"/>
      <c r="G87" s="59"/>
      <c r="H87" s="59"/>
      <c r="I87" s="86"/>
    </row>
    <row r="88" spans="1:9" ht="12.75" customHeight="1">
      <c r="A88" s="60" t="s">
        <v>39</v>
      </c>
      <c r="B88" s="73"/>
      <c r="C88" s="75"/>
      <c r="D88" s="75"/>
      <c r="E88" s="75"/>
      <c r="F88" s="83"/>
      <c r="G88" s="83"/>
      <c r="H88" s="83"/>
      <c r="I88" s="84"/>
    </row>
    <row r="89" spans="1:9" ht="18" customHeight="1">
      <c r="A89" s="78"/>
      <c r="B89" s="79"/>
      <c r="C89" s="38"/>
      <c r="D89" s="38"/>
      <c r="E89" s="38"/>
      <c r="F89" s="59"/>
      <c r="G89" s="59"/>
      <c r="H89" s="59"/>
      <c r="I89" s="86"/>
    </row>
    <row r="90" spans="1:9" ht="18.75" customHeight="1">
      <c r="A90" s="78"/>
      <c r="B90" s="79"/>
      <c r="C90" s="38"/>
      <c r="D90" s="38"/>
      <c r="E90" s="38"/>
      <c r="F90" s="59"/>
      <c r="G90" s="59"/>
      <c r="H90" s="59"/>
      <c r="I90" s="86"/>
    </row>
    <row r="91" spans="1:9" ht="20.25" customHeight="1">
      <c r="A91" s="78" t="s">
        <v>54</v>
      </c>
      <c r="B91" s="32" t="s">
        <v>38</v>
      </c>
      <c r="C91" s="38"/>
      <c r="D91" s="38"/>
      <c r="E91" s="38" t="s">
        <v>55</v>
      </c>
      <c r="F91" s="59"/>
      <c r="G91" s="38"/>
      <c r="H91" s="59"/>
      <c r="I91" s="87"/>
    </row>
    <row r="92" spans="1:9" ht="21.75" customHeight="1">
      <c r="A92" s="78" t="s">
        <v>56</v>
      </c>
      <c r="B92" s="32" t="s">
        <v>44</v>
      </c>
      <c r="C92" s="38"/>
      <c r="D92" s="38"/>
      <c r="E92" s="1"/>
      <c r="F92" s="59"/>
      <c r="G92" s="38"/>
      <c r="H92" s="59"/>
      <c r="I92" s="86" t="s">
        <v>55</v>
      </c>
    </row>
    <row r="93" spans="1:9" ht="28.5" customHeight="1">
      <c r="A93" s="78" t="s">
        <v>57</v>
      </c>
      <c r="B93" s="32" t="s">
        <v>45</v>
      </c>
      <c r="C93" s="38"/>
      <c r="D93" s="38"/>
      <c r="E93" s="38" t="s">
        <v>55</v>
      </c>
      <c r="F93" s="59"/>
      <c r="G93" s="38"/>
      <c r="H93" s="59"/>
      <c r="I93" s="86" t="s">
        <v>55</v>
      </c>
    </row>
    <row r="94" spans="1:9" ht="36" customHeight="1">
      <c r="A94" s="78" t="s">
        <v>72</v>
      </c>
      <c r="B94" s="73" t="s">
        <v>47</v>
      </c>
      <c r="C94" s="38" t="s">
        <v>55</v>
      </c>
      <c r="D94" s="75" t="s">
        <v>55</v>
      </c>
      <c r="E94" s="38" t="s">
        <v>55</v>
      </c>
      <c r="F94" s="83"/>
      <c r="G94" s="75"/>
      <c r="H94" s="76"/>
      <c r="I94" s="84" t="s">
        <v>55</v>
      </c>
    </row>
    <row r="95" spans="1:9" ht="14.25" customHeight="1">
      <c r="A95" s="78" t="s">
        <v>71</v>
      </c>
      <c r="B95" s="32" t="s">
        <v>48</v>
      </c>
      <c r="C95" s="89" t="s">
        <v>55</v>
      </c>
      <c r="D95" s="89" t="s">
        <v>55</v>
      </c>
      <c r="E95" s="90"/>
      <c r="F95" s="89"/>
      <c r="G95" s="89" t="s">
        <v>55</v>
      </c>
      <c r="H95" s="91"/>
      <c r="I95" s="87" t="s">
        <v>55</v>
      </c>
    </row>
    <row r="96" spans="1:9" ht="23.25" customHeight="1">
      <c r="A96" s="60" t="s">
        <v>39</v>
      </c>
      <c r="B96" s="73"/>
      <c r="C96" s="75"/>
      <c r="D96" s="75"/>
      <c r="E96" s="88"/>
      <c r="F96" s="83"/>
      <c r="G96" s="83"/>
      <c r="H96" s="76"/>
      <c r="I96" s="84"/>
    </row>
    <row r="97" spans="1:9" ht="26.25" customHeight="1">
      <c r="A97" s="78" t="s">
        <v>67</v>
      </c>
      <c r="B97" s="79" t="s">
        <v>49</v>
      </c>
      <c r="C97" s="59" t="s">
        <v>55</v>
      </c>
      <c r="D97" s="38" t="s">
        <v>55</v>
      </c>
      <c r="E97" s="80"/>
      <c r="F97" s="59" t="s">
        <v>55</v>
      </c>
      <c r="G97" s="38" t="s">
        <v>55</v>
      </c>
      <c r="H97" s="81"/>
      <c r="I97" s="86" t="s">
        <v>55</v>
      </c>
    </row>
    <row r="98" spans="1:9" ht="27.75" customHeight="1" thickBot="1">
      <c r="A98" s="92" t="s">
        <v>68</v>
      </c>
      <c r="B98" s="93" t="s">
        <v>50</v>
      </c>
      <c r="C98" s="94" t="s">
        <v>55</v>
      </c>
      <c r="D98" s="95" t="s">
        <v>55</v>
      </c>
      <c r="E98" s="96"/>
      <c r="F98" s="94"/>
      <c r="G98" s="95" t="s">
        <v>55</v>
      </c>
      <c r="H98" s="97"/>
      <c r="I98" s="98" t="s">
        <v>55</v>
      </c>
    </row>
    <row r="99" spans="1:9" ht="27.75" customHeight="1">
      <c r="A99" s="60"/>
      <c r="B99" s="99"/>
      <c r="C99" s="61"/>
      <c r="D99" s="61"/>
      <c r="E99" s="100"/>
      <c r="F99" s="61"/>
      <c r="G99" s="61"/>
      <c r="H99" s="100"/>
      <c r="I99" s="61"/>
    </row>
    <row r="100" spans="1:9" ht="18" customHeight="1">
      <c r="A100" s="60"/>
      <c r="B100" s="99"/>
      <c r="C100" s="61"/>
      <c r="D100" s="61"/>
      <c r="E100" s="61"/>
      <c r="F100" s="61"/>
      <c r="G100" s="61"/>
      <c r="H100" s="66" t="s">
        <v>65</v>
      </c>
      <c r="I100" s="61"/>
    </row>
    <row r="101" spans="1:9" ht="27" customHeight="1">
      <c r="A101" s="101"/>
      <c r="B101" s="102"/>
      <c r="C101" s="103"/>
      <c r="D101" s="103"/>
      <c r="E101" s="103"/>
      <c r="F101" s="103"/>
      <c r="G101" s="103"/>
      <c r="H101" s="66"/>
      <c r="I101" s="103"/>
    </row>
    <row r="102" spans="1:9" ht="10.5" customHeight="1">
      <c r="A102" s="10"/>
      <c r="B102" s="15"/>
      <c r="C102" s="15"/>
      <c r="D102" s="12"/>
      <c r="E102" s="16"/>
      <c r="F102" s="104" t="s">
        <v>10</v>
      </c>
      <c r="G102" s="17"/>
      <c r="H102" s="56"/>
      <c r="I102" s="13"/>
    </row>
    <row r="103" spans="1:9" ht="10.5" customHeight="1">
      <c r="A103" s="69"/>
      <c r="B103" s="11" t="s">
        <v>25</v>
      </c>
      <c r="C103" s="11" t="s">
        <v>21</v>
      </c>
      <c r="D103" s="12" t="s">
        <v>87</v>
      </c>
      <c r="E103" s="18" t="s">
        <v>69</v>
      </c>
      <c r="F103" s="19" t="s">
        <v>11</v>
      </c>
      <c r="G103" s="18" t="s">
        <v>14</v>
      </c>
      <c r="H103" s="14"/>
      <c r="I103" s="13" t="s">
        <v>4</v>
      </c>
    </row>
    <row r="104" spans="1:9" ht="10.5" customHeight="1">
      <c r="A104" s="11" t="s">
        <v>7</v>
      </c>
      <c r="B104" s="11" t="s">
        <v>26</v>
      </c>
      <c r="C104" s="15" t="s">
        <v>22</v>
      </c>
      <c r="D104" s="12" t="s">
        <v>88</v>
      </c>
      <c r="E104" s="20" t="s">
        <v>70</v>
      </c>
      <c r="F104" s="12" t="s">
        <v>12</v>
      </c>
      <c r="G104" s="12" t="s">
        <v>15</v>
      </c>
      <c r="H104" s="12" t="s">
        <v>16</v>
      </c>
      <c r="I104" s="13" t="s">
        <v>5</v>
      </c>
    </row>
    <row r="105" spans="1:9" ht="10.5" customHeight="1">
      <c r="A105" s="10"/>
      <c r="B105" s="11" t="s">
        <v>27</v>
      </c>
      <c r="C105" s="11" t="s">
        <v>23</v>
      </c>
      <c r="D105" s="12" t="s">
        <v>5</v>
      </c>
      <c r="E105" s="20" t="s">
        <v>60</v>
      </c>
      <c r="F105" s="12" t="s">
        <v>13</v>
      </c>
      <c r="G105" s="12"/>
      <c r="H105" s="12"/>
      <c r="I105" s="13"/>
    </row>
    <row r="106" spans="1:9" ht="12.75" customHeight="1">
      <c r="A106" s="10"/>
      <c r="B106" s="11"/>
      <c r="C106" s="11"/>
      <c r="D106" s="12"/>
      <c r="E106" s="20" t="s">
        <v>61</v>
      </c>
      <c r="F106" s="12"/>
      <c r="G106" s="12"/>
      <c r="H106" s="12"/>
      <c r="I106" s="13"/>
    </row>
    <row r="107" spans="1:9" ht="27.75" customHeight="1" thickBot="1">
      <c r="A107" s="21">
        <v>1</v>
      </c>
      <c r="B107" s="22">
        <v>2</v>
      </c>
      <c r="C107" s="22">
        <v>3</v>
      </c>
      <c r="D107" s="23" t="s">
        <v>2</v>
      </c>
      <c r="E107" s="24" t="s">
        <v>3</v>
      </c>
      <c r="F107" s="23" t="s">
        <v>17</v>
      </c>
      <c r="G107" s="23" t="s">
        <v>18</v>
      </c>
      <c r="H107" s="23" t="s">
        <v>19</v>
      </c>
      <c r="I107" s="25" t="s">
        <v>20</v>
      </c>
    </row>
    <row r="108" spans="1:9" ht="21" customHeight="1">
      <c r="A108" s="78" t="s">
        <v>73</v>
      </c>
      <c r="B108" s="73" t="s">
        <v>51</v>
      </c>
      <c r="C108" s="89" t="s">
        <v>55</v>
      </c>
      <c r="D108" s="38" t="s">
        <v>55</v>
      </c>
      <c r="E108" s="38" t="s">
        <v>55</v>
      </c>
      <c r="F108" s="89"/>
      <c r="G108" s="38"/>
      <c r="H108" s="89"/>
      <c r="I108" s="87" t="s">
        <v>55</v>
      </c>
    </row>
    <row r="109" spans="1:9" ht="12.75">
      <c r="A109" s="60" t="s">
        <v>40</v>
      </c>
      <c r="B109" s="73"/>
      <c r="C109" s="105"/>
      <c r="D109" s="75"/>
      <c r="E109" s="75"/>
      <c r="F109" s="19" t="s">
        <v>58</v>
      </c>
      <c r="G109" s="75"/>
      <c r="H109" s="19"/>
      <c r="I109" s="106"/>
    </row>
    <row r="110" spans="1:9" ht="25.5" customHeight="1">
      <c r="A110" s="78" t="s">
        <v>93</v>
      </c>
      <c r="B110" s="79" t="s">
        <v>52</v>
      </c>
      <c r="C110" s="75" t="s">
        <v>55</v>
      </c>
      <c r="D110" s="83" t="s">
        <v>55</v>
      </c>
      <c r="E110" s="83" t="s">
        <v>55</v>
      </c>
      <c r="F110" s="83"/>
      <c r="G110" s="83"/>
      <c r="H110" s="83"/>
      <c r="I110" s="84" t="s">
        <v>55</v>
      </c>
    </row>
    <row r="111" spans="1:9" ht="23.25" thickBot="1">
      <c r="A111" s="78" t="s">
        <v>94</v>
      </c>
      <c r="B111" s="93" t="s">
        <v>53</v>
      </c>
      <c r="C111" s="95" t="s">
        <v>55</v>
      </c>
      <c r="D111" s="94" t="s">
        <v>55</v>
      </c>
      <c r="E111" s="94" t="s">
        <v>55</v>
      </c>
      <c r="F111" s="94"/>
      <c r="G111" s="94"/>
      <c r="H111" s="94"/>
      <c r="I111" s="98" t="s">
        <v>55</v>
      </c>
    </row>
    <row r="112" spans="1:9" ht="7.5" customHeight="1">
      <c r="A112" s="60"/>
      <c r="B112" s="99"/>
      <c r="C112" s="61"/>
      <c r="D112" s="61"/>
      <c r="E112" s="61"/>
      <c r="F112" s="61"/>
      <c r="G112" s="61"/>
      <c r="H112" s="61"/>
      <c r="I112" s="61"/>
    </row>
    <row r="113" spans="1:9" ht="20.25" customHeight="1">
      <c r="A113" s="107" t="s">
        <v>195</v>
      </c>
      <c r="B113" s="107"/>
      <c r="C113" s="103" t="s">
        <v>196</v>
      </c>
      <c r="D113" s="63"/>
      <c r="E113" s="63" t="s">
        <v>32</v>
      </c>
      <c r="F113" s="61"/>
      <c r="G113" s="61"/>
      <c r="H113" s="61"/>
      <c r="I113" s="61"/>
    </row>
    <row r="114" spans="1:9" ht="9.75" customHeight="1">
      <c r="A114" s="3" t="s">
        <v>192</v>
      </c>
      <c r="B114" s="3"/>
      <c r="C114" s="4"/>
      <c r="D114" s="108"/>
      <c r="E114" s="108" t="s">
        <v>33</v>
      </c>
      <c r="F114" s="108"/>
      <c r="G114" s="108"/>
      <c r="H114" s="108"/>
      <c r="I114" s="108"/>
    </row>
    <row r="115" spans="4:9" ht="7.5" customHeight="1">
      <c r="D115" s="108"/>
      <c r="E115" s="108"/>
      <c r="F115" s="62" t="s">
        <v>35</v>
      </c>
      <c r="H115" s="108"/>
      <c r="I115" s="108"/>
    </row>
    <row r="116" spans="1:9" ht="9.75" customHeight="1">
      <c r="A116" s="3" t="s">
        <v>197</v>
      </c>
      <c r="B116" s="3"/>
      <c r="C116" s="4"/>
      <c r="D116" s="108"/>
      <c r="E116" s="108"/>
      <c r="F116" s="108"/>
      <c r="G116" s="108"/>
      <c r="H116" s="108"/>
      <c r="I116" s="108"/>
    </row>
    <row r="117" spans="1:9" ht="11.25" customHeight="1">
      <c r="A117" s="3" t="s">
        <v>194</v>
      </c>
      <c r="B117" s="3"/>
      <c r="C117" s="4"/>
      <c r="D117" s="108"/>
      <c r="E117" s="108"/>
      <c r="F117" s="108"/>
      <c r="G117" s="108"/>
      <c r="H117" s="108"/>
      <c r="I117" s="108"/>
    </row>
    <row r="118" spans="1:9" ht="23.25" customHeight="1">
      <c r="A118" s="3"/>
      <c r="B118" s="3"/>
      <c r="C118" s="62"/>
      <c r="D118" s="108"/>
      <c r="E118" s="109"/>
      <c r="F118" s="108"/>
      <c r="G118" s="108"/>
      <c r="H118" s="108"/>
      <c r="I118" s="110"/>
    </row>
    <row r="119" spans="1:9" ht="9.75" customHeight="1">
      <c r="A119" s="115" t="s">
        <v>231</v>
      </c>
      <c r="D119" s="108"/>
      <c r="E119" s="108"/>
      <c r="F119" s="108"/>
      <c r="G119" s="108"/>
      <c r="H119" s="108"/>
      <c r="I119" s="110"/>
    </row>
    <row r="120" spans="4:9" ht="12.75" customHeight="1">
      <c r="D120" s="108"/>
      <c r="E120" s="108"/>
      <c r="F120" s="108"/>
      <c r="G120" s="108"/>
      <c r="H120" s="108"/>
      <c r="I120" s="110"/>
    </row>
    <row r="121" spans="1:9" ht="12.75">
      <c r="A121" s="62"/>
      <c r="B121" s="62"/>
      <c r="C121" s="64"/>
      <c r="D121" s="65"/>
      <c r="E121" s="65"/>
      <c r="F121" s="65"/>
      <c r="G121" s="65"/>
      <c r="H121" s="65"/>
      <c r="I121" s="6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2014-03-12T06:59:21Z</cp:lastPrinted>
  <dcterms:created xsi:type="dcterms:W3CDTF">1999-06-18T11:49:53Z</dcterms:created>
  <dcterms:modified xsi:type="dcterms:W3CDTF">2014-07-09T06:02:04Z</dcterms:modified>
  <cp:category/>
  <cp:version/>
  <cp:contentType/>
  <cp:contentStatus/>
</cp:coreProperties>
</file>